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01.01.2025-31.12.2025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6" i="25" l="1"/>
  <c r="N30" i="25"/>
  <c r="N31" i="25"/>
  <c r="N29" i="25"/>
  <c r="N23" i="25"/>
  <c r="N24" i="25"/>
  <c r="N25" i="25"/>
  <c r="N26" i="25"/>
  <c r="N22" i="25"/>
  <c r="N16" i="25"/>
  <c r="N17" i="25"/>
  <c r="N18" i="25"/>
  <c r="N15" i="25"/>
  <c r="J30" i="25"/>
  <c r="J29" i="25"/>
  <c r="J23" i="25"/>
  <c r="J24" i="25"/>
  <c r="J25" i="25"/>
  <c r="J22" i="25"/>
  <c r="J16" i="25"/>
  <c r="J17" i="25"/>
  <c r="J15" i="25"/>
  <c r="J13" i="25"/>
  <c r="F25" i="25"/>
  <c r="F18" i="25"/>
  <c r="F17" i="25"/>
  <c r="F19" i="25" s="1"/>
  <c r="N13" i="25"/>
  <c r="P14" i="25"/>
  <c r="P20" i="25"/>
  <c r="P21" i="25"/>
  <c r="P28" i="25"/>
  <c r="K31" i="25"/>
  <c r="K26" i="25"/>
  <c r="K18" i="25"/>
  <c r="K15" i="25"/>
  <c r="K23" i="25"/>
  <c r="K24" i="25"/>
  <c r="K13" i="25"/>
  <c r="M32" i="25"/>
  <c r="F32" i="25"/>
  <c r="D32" i="25"/>
  <c r="I31" i="25"/>
  <c r="I32" i="25" s="1"/>
  <c r="L30" i="25"/>
  <c r="K30" i="25" s="1"/>
  <c r="H30" i="25"/>
  <c r="G30" i="25"/>
  <c r="L29" i="25"/>
  <c r="K29" i="25" s="1"/>
  <c r="H29" i="25"/>
  <c r="H32" i="25" s="1"/>
  <c r="G29" i="25"/>
  <c r="G32" i="25" s="1"/>
  <c r="M27" i="25"/>
  <c r="D27" i="25"/>
  <c r="I26" i="25"/>
  <c r="J26" i="25" s="1"/>
  <c r="O24" i="25"/>
  <c r="O27" i="25" s="1"/>
  <c r="O34" i="25" s="1"/>
  <c r="L24" i="25"/>
  <c r="H24" i="25"/>
  <c r="L23" i="25"/>
  <c r="H23" i="25"/>
  <c r="P23" i="25" s="1"/>
  <c r="L22" i="25"/>
  <c r="K22" i="25" s="1"/>
  <c r="H22" i="25"/>
  <c r="G22" i="25"/>
  <c r="M19" i="25"/>
  <c r="M34" i="25" s="1"/>
  <c r="D19" i="25"/>
  <c r="D34" i="25" s="1"/>
  <c r="I18" i="25"/>
  <c r="I19" i="25" s="1"/>
  <c r="L16" i="25"/>
  <c r="K16" i="25" s="1"/>
  <c r="H16" i="25"/>
  <c r="G16" i="25"/>
  <c r="L15" i="25"/>
  <c r="H15" i="25"/>
  <c r="G15" i="25"/>
  <c r="L13" i="25"/>
  <c r="H13" i="25"/>
  <c r="G13" i="25"/>
  <c r="P26" i="25" l="1"/>
  <c r="P13" i="25"/>
  <c r="P30" i="25"/>
  <c r="N32" i="25"/>
  <c r="K32" i="25"/>
  <c r="L32" i="25"/>
  <c r="P22" i="25"/>
  <c r="G27" i="25"/>
  <c r="N27" i="25"/>
  <c r="H17" i="25"/>
  <c r="L17" i="25"/>
  <c r="K17" i="25" s="1"/>
  <c r="K19" i="25"/>
  <c r="H19" i="25"/>
  <c r="N19" i="25"/>
  <c r="P16" i="25"/>
  <c r="G19" i="25"/>
  <c r="J31" i="25"/>
  <c r="P31" i="25" s="1"/>
  <c r="I27" i="25"/>
  <c r="J32" i="25"/>
  <c r="P15" i="25"/>
  <c r="L19" i="25"/>
  <c r="J19" i="25"/>
  <c r="J18" i="25"/>
  <c r="P18" i="25" s="1"/>
  <c r="P24" i="25"/>
  <c r="F27" i="25"/>
  <c r="L25" i="25"/>
  <c r="K25" i="25" s="1"/>
  <c r="K27" i="25" s="1"/>
  <c r="K34" i="25" s="1"/>
  <c r="H25" i="25"/>
  <c r="P25" i="25" s="1"/>
  <c r="P17" i="25"/>
  <c r="P29" i="25"/>
  <c r="P32" i="25" l="1"/>
  <c r="L27" i="25"/>
  <c r="L34" i="25" s="1"/>
  <c r="G34" i="25"/>
  <c r="P19" i="25"/>
  <c r="N34" i="25"/>
  <c r="F34" i="25"/>
  <c r="H27" i="25"/>
  <c r="H34" i="25" s="1"/>
  <c r="J27" i="25"/>
  <c r="P27" i="25" s="1"/>
  <c r="P34" i="25" l="1"/>
  <c r="J34" i="25"/>
</calcChain>
</file>

<file path=xl/sharedStrings.xml><?xml version="1.0" encoding="utf-8"?>
<sst xmlns="http://schemas.openxmlformats.org/spreadsheetml/2006/main" count="41" uniqueCount="32">
  <si>
    <t>Штатний     розпис</t>
  </si>
  <si>
    <t>клубних закладів Новоолександрівської сільської ради</t>
  </si>
  <si>
    <t>№ п/п</t>
  </si>
  <si>
    <t>Назва структурного
підрозділу та посад</t>
  </si>
  <si>
    <t>Кільк.
штат.
один.</t>
  </si>
  <si>
    <t>тариф
розряд</t>
  </si>
  <si>
    <t>оклад з 01.01.24</t>
  </si>
  <si>
    <t>вислуга років</t>
  </si>
  <si>
    <t>Надбав.50% скл.і напр.</t>
  </si>
  <si>
    <t>Доплата до мінімальної зп</t>
  </si>
  <si>
    <t>ФОП на місяць</t>
  </si>
  <si>
    <t>Мат.доп.оздоров.</t>
  </si>
  <si>
    <t>Мат.доп.соц.питання.</t>
  </si>
  <si>
    <t>Індексація</t>
  </si>
  <si>
    <t>Премія</t>
  </si>
  <si>
    <t>Надбав 10%(за зван.Народний)</t>
  </si>
  <si>
    <t>Директор</t>
  </si>
  <si>
    <t xml:space="preserve">Дослідницький  СК </t>
  </si>
  <si>
    <t>Завідувач</t>
  </si>
  <si>
    <t>худ керівник</t>
  </si>
  <si>
    <t>керівник гуртка</t>
  </si>
  <si>
    <t>Тех.працівник</t>
  </si>
  <si>
    <t xml:space="preserve">Всього </t>
  </si>
  <si>
    <t>Старо-Кодацький  СБК</t>
  </si>
  <si>
    <t>худ.керівник</t>
  </si>
  <si>
    <t>тех працівник.</t>
  </si>
  <si>
    <t>Волоський БК</t>
  </si>
  <si>
    <t xml:space="preserve"> </t>
  </si>
  <si>
    <t xml:space="preserve">Головний бухгалтер                                               </t>
  </si>
  <si>
    <t xml:space="preserve"> з 01.01.2026 р.</t>
  </si>
  <si>
    <t>Фонд на 01.01.2026-31.12.2026</t>
  </si>
  <si>
    <t>Мінімальна заробітна плата станом  на 01.01.2026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</si>
</sst>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3" fillId="0" borderId="7" xfId="0" applyFont="1" applyBorder="1"/>
    <xf numFmtId="2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0" xfId="0" applyFont="1" applyBorder="1"/>
    <xf numFmtId="0" fontId="3" fillId="0" borderId="11" xfId="0" applyFont="1" applyBorder="1"/>
    <xf numFmtId="1" fontId="3" fillId="0" borderId="12" xfId="0" applyNumberFormat="1" applyFont="1" applyBorder="1"/>
    <xf numFmtId="2" fontId="3" fillId="0" borderId="12" xfId="0" applyNumberFormat="1" applyFont="1" applyBorder="1"/>
    <xf numFmtId="0" fontId="5" fillId="0" borderId="12" xfId="0" applyFont="1" applyBorder="1"/>
    <xf numFmtId="1" fontId="5" fillId="0" borderId="12" xfId="0" applyNumberFormat="1" applyFont="1" applyBorder="1"/>
    <xf numFmtId="2" fontId="5" fillId="0" borderId="12" xfId="0" applyNumberFormat="1" applyFont="1" applyBorder="1"/>
    <xf numFmtId="0" fontId="5" fillId="0" borderId="11" xfId="0" applyFont="1" applyBorder="1"/>
    <xf numFmtId="0" fontId="3" fillId="0" borderId="9" xfId="0" applyFont="1" applyBorder="1"/>
    <xf numFmtId="0" fontId="5" fillId="0" borderId="10" xfId="0" applyFont="1" applyBorder="1"/>
    <xf numFmtId="2" fontId="5" fillId="0" borderId="12" xfId="0" applyNumberFormat="1" applyFont="1" applyBorder="1" applyAlignment="1"/>
    <xf numFmtId="2" fontId="3" fillId="0" borderId="12" xfId="0" applyNumberFormat="1" applyFont="1" applyBorder="1" applyAlignment="1"/>
    <xf numFmtId="0" fontId="6" fillId="0" borderId="0" xfId="0" applyFont="1"/>
    <xf numFmtId="0" fontId="7" fillId="0" borderId="0" xfId="0" applyFont="1"/>
    <xf numFmtId="0" fontId="1" fillId="0" borderId="0" xfId="0" applyFont="1" applyAlignment="1"/>
    <xf numFmtId="2" fontId="5" fillId="0" borderId="7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/>
    <xf numFmtId="0" fontId="4" fillId="0" borderId="0" xfId="0" applyFont="1"/>
    <xf numFmtId="9" fontId="5" fillId="0" borderId="0" xfId="0" applyNumberFormat="1" applyFont="1"/>
    <xf numFmtId="2" fontId="8" fillId="0" borderId="0" xfId="0" applyNumberFormat="1" applyFont="1"/>
    <xf numFmtId="9" fontId="6" fillId="0" borderId="0" xfId="0" applyNumberFormat="1" applyFont="1"/>
    <xf numFmtId="2" fontId="5" fillId="0" borderId="12" xfId="0" applyNumberFormat="1" applyFont="1" applyBorder="1" applyAlignment="1">
      <alignment horizontal="center"/>
    </xf>
    <xf numFmtId="2" fontId="7" fillId="0" borderId="0" xfId="0" applyNumberFormat="1" applyFont="1"/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zoomScale="62" zoomScaleNormal="62" workbookViewId="0">
      <selection activeCell="W50" sqref="W50"/>
    </sheetView>
  </sheetViews>
  <sheetFormatPr defaultColWidth="9.28515625" defaultRowHeight="11.25" x14ac:dyDescent="0.2"/>
  <cols>
    <col min="1" max="1" width="6" style="1" customWidth="1"/>
    <col min="2" max="2" width="9.140625" style="1"/>
    <col min="3" max="3" width="23.85546875" style="1" customWidth="1"/>
    <col min="4" max="4" width="17.42578125" style="1" customWidth="1"/>
    <col min="5" max="5" width="12.85546875" style="1" customWidth="1"/>
    <col min="6" max="6" width="14" style="1" customWidth="1"/>
    <col min="7" max="7" width="13.85546875" style="1" customWidth="1"/>
    <col min="8" max="10" width="16.85546875" style="1" customWidth="1"/>
    <col min="11" max="11" width="13.7109375" style="1" customWidth="1"/>
    <col min="12" max="12" width="13.42578125" style="1" customWidth="1"/>
    <col min="13" max="13" width="17.7109375" style="1" customWidth="1"/>
    <col min="14" max="14" width="17.42578125" style="1" customWidth="1"/>
    <col min="15" max="15" width="12.85546875" style="1" customWidth="1"/>
    <col min="16" max="16" width="20.42578125" style="1" customWidth="1"/>
    <col min="17" max="19" width="9.140625" style="1"/>
    <col min="20" max="20" width="11.42578125" style="1"/>
    <col min="21" max="255" width="9.140625" style="1"/>
    <col min="256" max="16384" width="9.28515625" style="1"/>
  </cols>
  <sheetData>
    <row r="1" spans="1:17" x14ac:dyDescent="0.2">
      <c r="F1" s="2"/>
      <c r="G1" s="2"/>
      <c r="H1" s="2"/>
      <c r="I1" s="2"/>
      <c r="J1" s="2"/>
    </row>
    <row r="2" spans="1:17" x14ac:dyDescent="0.2">
      <c r="B2" s="3"/>
      <c r="F2" s="2"/>
      <c r="G2" s="2"/>
      <c r="H2" s="2"/>
      <c r="I2" s="2"/>
      <c r="J2" s="2"/>
    </row>
    <row r="3" spans="1:17" ht="15.75" x14ac:dyDescent="0.25">
      <c r="K3" s="26"/>
      <c r="L3" s="26"/>
      <c r="M3" s="26"/>
      <c r="N3" s="26"/>
      <c r="O3" s="26"/>
    </row>
    <row r="4" spans="1:17" ht="18" x14ac:dyDescent="0.25">
      <c r="K4" s="4"/>
      <c r="L4" s="4"/>
      <c r="M4" s="4"/>
      <c r="N4" s="4"/>
      <c r="O4" s="4"/>
    </row>
    <row r="5" spans="1:17" ht="18" x14ac:dyDescent="0.25">
      <c r="C5" s="4"/>
      <c r="E5" s="4" t="s">
        <v>0</v>
      </c>
      <c r="K5" s="27"/>
      <c r="L5" s="27"/>
      <c r="M5" s="27"/>
      <c r="N5" s="27"/>
      <c r="O5" s="27"/>
      <c r="P5" s="27"/>
    </row>
    <row r="6" spans="1:17" ht="18" x14ac:dyDescent="0.25">
      <c r="C6" s="51" t="s">
        <v>1</v>
      </c>
      <c r="D6" s="51"/>
      <c r="E6" s="51"/>
      <c r="F6" s="51"/>
      <c r="G6" s="51"/>
      <c r="H6" s="51"/>
      <c r="I6" s="51"/>
      <c r="J6" s="51"/>
      <c r="K6" s="51"/>
      <c r="L6" s="51"/>
    </row>
    <row r="7" spans="1:17" ht="18" x14ac:dyDescent="0.25">
      <c r="C7" s="4"/>
      <c r="E7" s="4" t="s">
        <v>29</v>
      </c>
    </row>
    <row r="8" spans="1:17" ht="12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7" ht="12.75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7" ht="12.75" customHeight="1" x14ac:dyDescent="0.25">
      <c r="A10" s="37" t="s">
        <v>2</v>
      </c>
      <c r="B10" s="40" t="s">
        <v>3</v>
      </c>
      <c r="C10" s="41"/>
      <c r="D10" s="37" t="s">
        <v>4</v>
      </c>
      <c r="E10" s="37" t="s">
        <v>5</v>
      </c>
      <c r="F10" s="37" t="s">
        <v>6</v>
      </c>
      <c r="G10" s="37" t="s">
        <v>7</v>
      </c>
      <c r="H10" s="37" t="s">
        <v>8</v>
      </c>
      <c r="I10" s="37" t="s">
        <v>9</v>
      </c>
      <c r="J10" s="37" t="s">
        <v>10</v>
      </c>
      <c r="K10" s="37" t="s">
        <v>11</v>
      </c>
      <c r="L10" s="37" t="s">
        <v>12</v>
      </c>
      <c r="M10" s="37" t="s">
        <v>13</v>
      </c>
      <c r="N10" s="37" t="s">
        <v>14</v>
      </c>
      <c r="O10" s="37" t="s">
        <v>15</v>
      </c>
      <c r="P10" s="37" t="s">
        <v>30</v>
      </c>
      <c r="Q10" s="4"/>
    </row>
    <row r="11" spans="1:17" ht="18" customHeight="1" x14ac:dyDescent="0.25">
      <c r="A11" s="38"/>
      <c r="B11" s="42"/>
      <c r="C11" s="43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4"/>
    </row>
    <row r="12" spans="1:17" ht="58.5" customHeight="1" x14ac:dyDescent="0.25">
      <c r="A12" s="39"/>
      <c r="B12" s="44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"/>
    </row>
    <row r="13" spans="1:17" ht="24.75" customHeight="1" x14ac:dyDescent="0.25">
      <c r="A13" s="6">
        <v>1</v>
      </c>
      <c r="B13" s="46" t="s">
        <v>16</v>
      </c>
      <c r="C13" s="47"/>
      <c r="D13" s="6">
        <v>1</v>
      </c>
      <c r="E13" s="6">
        <v>14</v>
      </c>
      <c r="F13" s="7">
        <v>8397</v>
      </c>
      <c r="G13" s="7">
        <f>F13*30%</f>
        <v>2519.1</v>
      </c>
      <c r="H13" s="7">
        <f>F13/2</f>
        <v>4198.5</v>
      </c>
      <c r="I13" s="7"/>
      <c r="J13" s="7">
        <f>F13+G13+H13+I13+M13</f>
        <v>15414.6</v>
      </c>
      <c r="K13" s="7">
        <f>L13</f>
        <v>8397</v>
      </c>
      <c r="L13" s="7">
        <f>F13</f>
        <v>8397</v>
      </c>
      <c r="M13" s="7">
        <v>300</v>
      </c>
      <c r="N13" s="7">
        <f>F13*10</f>
        <v>83970</v>
      </c>
      <c r="O13" s="7"/>
      <c r="P13" s="7">
        <f>J13*12+K13+L13+M13+N13</f>
        <v>286039.2</v>
      </c>
      <c r="Q13" s="4"/>
    </row>
    <row r="14" spans="1:17" ht="18" x14ac:dyDescent="0.25">
      <c r="A14" s="6"/>
      <c r="B14" s="8"/>
      <c r="C14" s="9" t="s">
        <v>17</v>
      </c>
      <c r="D14" s="10"/>
      <c r="E14" s="6"/>
      <c r="F14" s="11"/>
      <c r="G14" s="11"/>
      <c r="H14" s="11"/>
      <c r="I14" s="11"/>
      <c r="J14" s="7"/>
      <c r="K14" s="7"/>
      <c r="L14" s="11"/>
      <c r="M14" s="11"/>
      <c r="N14" s="7"/>
      <c r="O14" s="11"/>
      <c r="P14" s="7">
        <f t="shared" ref="P14:P32" si="0">J14*12+K14+L14+M14+N14</f>
        <v>0</v>
      </c>
      <c r="Q14" s="4"/>
    </row>
    <row r="15" spans="1:17" ht="18" x14ac:dyDescent="0.25">
      <c r="A15" s="12">
        <v>1</v>
      </c>
      <c r="B15" s="13" t="s">
        <v>18</v>
      </c>
      <c r="C15" s="14"/>
      <c r="D15" s="12">
        <v>1</v>
      </c>
      <c r="E15" s="15">
        <v>12</v>
      </c>
      <c r="F15" s="16">
        <v>7356</v>
      </c>
      <c r="G15" s="16">
        <f>F15*30%</f>
        <v>2206.7999999999997</v>
      </c>
      <c r="H15" s="16">
        <f>F15/2</f>
        <v>3678</v>
      </c>
      <c r="I15" s="16"/>
      <c r="J15" s="7">
        <f>F15+G15+H15+I15+M15</f>
        <v>13540.8</v>
      </c>
      <c r="K15" s="7">
        <f t="shared" ref="K15:K30" si="1">L15</f>
        <v>7356</v>
      </c>
      <c r="L15" s="16">
        <f>F15</f>
        <v>7356</v>
      </c>
      <c r="M15" s="7">
        <v>300</v>
      </c>
      <c r="N15" s="7">
        <f>F15*10</f>
        <v>73560</v>
      </c>
      <c r="O15" s="16"/>
      <c r="P15" s="7">
        <f t="shared" si="0"/>
        <v>251061.59999999998</v>
      </c>
      <c r="Q15" s="4"/>
    </row>
    <row r="16" spans="1:17" ht="18" x14ac:dyDescent="0.25">
      <c r="A16" s="12">
        <v>2</v>
      </c>
      <c r="B16" s="13" t="s">
        <v>19</v>
      </c>
      <c r="C16" s="14"/>
      <c r="D16" s="12">
        <v>1</v>
      </c>
      <c r="E16" s="15">
        <v>12</v>
      </c>
      <c r="F16" s="16">
        <v>7356</v>
      </c>
      <c r="G16" s="16">
        <f>F16*30%</f>
        <v>2206.7999999999997</v>
      </c>
      <c r="H16" s="16">
        <f t="shared" ref="H16:H30" si="2">F16/2</f>
        <v>3678</v>
      </c>
      <c r="I16" s="16"/>
      <c r="J16" s="7">
        <f t="shared" ref="J16:J17" si="3">F16+G16+H16+I16+M16</f>
        <v>13540.8</v>
      </c>
      <c r="K16" s="7">
        <f t="shared" si="1"/>
        <v>7356</v>
      </c>
      <c r="L16" s="16">
        <f>F16</f>
        <v>7356</v>
      </c>
      <c r="M16" s="7">
        <v>300</v>
      </c>
      <c r="N16" s="7">
        <f t="shared" ref="N16:N18" si="4">F16*10</f>
        <v>73560</v>
      </c>
      <c r="O16" s="16"/>
      <c r="P16" s="7">
        <f t="shared" si="0"/>
        <v>251061.59999999998</v>
      </c>
      <c r="Q16" s="4"/>
    </row>
    <row r="17" spans="1:20" ht="18" x14ac:dyDescent="0.25">
      <c r="A17" s="12">
        <v>3</v>
      </c>
      <c r="B17" s="46" t="s">
        <v>20</v>
      </c>
      <c r="C17" s="47"/>
      <c r="D17" s="12">
        <v>2</v>
      </c>
      <c r="E17" s="15">
        <v>10</v>
      </c>
      <c r="F17" s="16">
        <f>6315*D17</f>
        <v>12630</v>
      </c>
      <c r="G17" s="16"/>
      <c r="H17" s="16">
        <f t="shared" si="2"/>
        <v>6315</v>
      </c>
      <c r="I17" s="16"/>
      <c r="J17" s="7">
        <f t="shared" si="3"/>
        <v>19245</v>
      </c>
      <c r="K17" s="7">
        <f t="shared" si="1"/>
        <v>12630</v>
      </c>
      <c r="L17" s="16">
        <f>F17</f>
        <v>12630</v>
      </c>
      <c r="M17" s="7">
        <v>300</v>
      </c>
      <c r="N17" s="7">
        <f t="shared" si="4"/>
        <v>126300</v>
      </c>
      <c r="O17" s="16"/>
      <c r="P17" s="7">
        <f t="shared" si="0"/>
        <v>382800</v>
      </c>
      <c r="Q17" s="4"/>
    </row>
    <row r="18" spans="1:20" ht="18" x14ac:dyDescent="0.25">
      <c r="A18" s="12">
        <v>4</v>
      </c>
      <c r="B18" s="13" t="s">
        <v>21</v>
      </c>
      <c r="C18" s="14"/>
      <c r="D18" s="12">
        <v>0.5</v>
      </c>
      <c r="E18" s="15">
        <v>1</v>
      </c>
      <c r="F18" s="16">
        <f>3470*D18</f>
        <v>1735</v>
      </c>
      <c r="G18" s="16"/>
      <c r="H18" s="16"/>
      <c r="I18" s="16">
        <f>J36*D18-F18</f>
        <v>2588.5</v>
      </c>
      <c r="J18" s="7">
        <f t="shared" ref="J18:J32" si="5">F18+G18+H18+I18</f>
        <v>4323.5</v>
      </c>
      <c r="K18" s="7">
        <f>F18</f>
        <v>1735</v>
      </c>
      <c r="L18" s="16"/>
      <c r="M18" s="16">
        <v>0</v>
      </c>
      <c r="N18" s="7">
        <f t="shared" si="4"/>
        <v>17350</v>
      </c>
      <c r="O18" s="16"/>
      <c r="P18" s="7">
        <f t="shared" si="0"/>
        <v>70967</v>
      </c>
      <c r="Q18" s="4"/>
    </row>
    <row r="19" spans="1:20" ht="18" x14ac:dyDescent="0.25">
      <c r="A19" s="12"/>
      <c r="B19" s="48" t="s">
        <v>22</v>
      </c>
      <c r="C19" s="49"/>
      <c r="D19" s="17">
        <f>SUM(D15:D18)</f>
        <v>4.5</v>
      </c>
      <c r="E19" s="18"/>
      <c r="F19" s="19">
        <f>SUM(F15:F18)</f>
        <v>29077</v>
      </c>
      <c r="G19" s="19">
        <f>SUM(G15:G18)</f>
        <v>4413.5999999999995</v>
      </c>
      <c r="H19" s="19">
        <f>SUM(H15:H18)</f>
        <v>13671</v>
      </c>
      <c r="I19" s="19">
        <f>SUM(I15:I18)</f>
        <v>2588.5</v>
      </c>
      <c r="J19" s="28">
        <f t="shared" si="5"/>
        <v>49750.1</v>
      </c>
      <c r="K19" s="7">
        <f>K15+K16+K17+K18</f>
        <v>29077</v>
      </c>
      <c r="L19" s="19">
        <f>SUM(L15:L18)</f>
        <v>27342</v>
      </c>
      <c r="M19" s="19">
        <f>SUM(M15:M18)</f>
        <v>900</v>
      </c>
      <c r="N19" s="28">
        <f>SUM(N15:N18)</f>
        <v>290770</v>
      </c>
      <c r="O19" s="19"/>
      <c r="P19" s="7">
        <f t="shared" si="0"/>
        <v>945090.2</v>
      </c>
      <c r="Q19" s="4"/>
    </row>
    <row r="20" spans="1:20" ht="18" x14ac:dyDescent="0.25">
      <c r="A20" s="12"/>
      <c r="B20" s="13"/>
      <c r="C20" s="14"/>
      <c r="D20" s="12"/>
      <c r="E20" s="15"/>
      <c r="F20" s="12"/>
      <c r="G20" s="12"/>
      <c r="H20" s="12"/>
      <c r="I20" s="12"/>
      <c r="J20" s="7"/>
      <c r="K20" s="7"/>
      <c r="L20" s="15"/>
      <c r="M20" s="29"/>
      <c r="N20" s="7"/>
      <c r="O20" s="16"/>
      <c r="P20" s="7">
        <f t="shared" si="0"/>
        <v>0</v>
      </c>
      <c r="Q20" s="4"/>
    </row>
    <row r="21" spans="1:20" ht="18" x14ac:dyDescent="0.25">
      <c r="A21" s="12"/>
      <c r="B21" s="13"/>
      <c r="C21" s="20" t="s">
        <v>23</v>
      </c>
      <c r="D21" s="17"/>
      <c r="E21" s="15"/>
      <c r="F21" s="12"/>
      <c r="G21" s="12"/>
      <c r="H21" s="12"/>
      <c r="I21" s="12"/>
      <c r="J21" s="7"/>
      <c r="K21" s="7"/>
      <c r="L21" s="15"/>
      <c r="M21" s="29"/>
      <c r="N21" s="7"/>
      <c r="O21" s="16"/>
      <c r="P21" s="7">
        <f t="shared" si="0"/>
        <v>0</v>
      </c>
      <c r="Q21" s="4"/>
    </row>
    <row r="22" spans="1:20" ht="18" x14ac:dyDescent="0.25">
      <c r="A22" s="12">
        <v>1</v>
      </c>
      <c r="B22" s="46" t="s">
        <v>18</v>
      </c>
      <c r="C22" s="47"/>
      <c r="D22" s="12">
        <v>1</v>
      </c>
      <c r="E22" s="15">
        <v>14</v>
      </c>
      <c r="F22" s="16">
        <v>8397</v>
      </c>
      <c r="G22" s="16">
        <f>F22*30%</f>
        <v>2519.1</v>
      </c>
      <c r="H22" s="16">
        <f t="shared" si="2"/>
        <v>4198.5</v>
      </c>
      <c r="I22" s="16"/>
      <c r="J22" s="7">
        <f>F22+G22+H22+I22+M22</f>
        <v>15414.6</v>
      </c>
      <c r="K22" s="7">
        <f t="shared" si="1"/>
        <v>8397</v>
      </c>
      <c r="L22" s="16">
        <f>F22</f>
        <v>8397</v>
      </c>
      <c r="M22" s="7">
        <v>300</v>
      </c>
      <c r="N22" s="7">
        <f>F22*10</f>
        <v>83970</v>
      </c>
      <c r="O22" s="16"/>
      <c r="P22" s="7">
        <f t="shared" si="0"/>
        <v>286039.2</v>
      </c>
      <c r="Q22" s="4"/>
    </row>
    <row r="23" spans="1:20" ht="18" x14ac:dyDescent="0.25">
      <c r="A23" s="12">
        <v>2</v>
      </c>
      <c r="B23" s="8" t="s">
        <v>24</v>
      </c>
      <c r="C23" s="21"/>
      <c r="D23" s="12">
        <v>1</v>
      </c>
      <c r="E23" s="15">
        <v>12</v>
      </c>
      <c r="F23" s="16">
        <v>7356</v>
      </c>
      <c r="G23" s="16">
        <v>485.9</v>
      </c>
      <c r="H23" s="16">
        <f t="shared" si="2"/>
        <v>3678</v>
      </c>
      <c r="I23" s="16"/>
      <c r="J23" s="7">
        <f t="shared" ref="J23:J25" si="6">F23+G23+H23+I23+M23</f>
        <v>11819.9</v>
      </c>
      <c r="K23" s="7">
        <f t="shared" si="1"/>
        <v>7356</v>
      </c>
      <c r="L23" s="16">
        <f>F23</f>
        <v>7356</v>
      </c>
      <c r="M23" s="7">
        <v>300</v>
      </c>
      <c r="N23" s="7">
        <f t="shared" ref="N23:N26" si="7">F23*10</f>
        <v>73560</v>
      </c>
      <c r="O23" s="16"/>
      <c r="P23" s="7">
        <f t="shared" si="0"/>
        <v>230410.8</v>
      </c>
      <c r="Q23" s="4"/>
    </row>
    <row r="24" spans="1:20" ht="18" x14ac:dyDescent="0.25">
      <c r="A24" s="12">
        <v>3</v>
      </c>
      <c r="B24" s="8" t="s">
        <v>24</v>
      </c>
      <c r="C24" s="21"/>
      <c r="D24" s="12">
        <v>1</v>
      </c>
      <c r="E24" s="15">
        <v>10</v>
      </c>
      <c r="F24" s="16">
        <v>6315</v>
      </c>
      <c r="G24" s="16"/>
      <c r="H24" s="16">
        <f t="shared" si="2"/>
        <v>3157.5</v>
      </c>
      <c r="I24" s="16"/>
      <c r="J24" s="7">
        <f t="shared" si="6"/>
        <v>9772.5</v>
      </c>
      <c r="K24" s="7">
        <f t="shared" si="1"/>
        <v>6315</v>
      </c>
      <c r="L24" s="16">
        <f>F24</f>
        <v>6315</v>
      </c>
      <c r="M24" s="7">
        <v>300</v>
      </c>
      <c r="N24" s="7">
        <f t="shared" si="7"/>
        <v>63150</v>
      </c>
      <c r="O24" s="16">
        <f>F24*10%</f>
        <v>631.5</v>
      </c>
      <c r="P24" s="7">
        <f t="shared" si="0"/>
        <v>193350</v>
      </c>
      <c r="Q24" s="4"/>
    </row>
    <row r="25" spans="1:20" ht="18" x14ac:dyDescent="0.25">
      <c r="A25" s="12">
        <v>4</v>
      </c>
      <c r="B25" s="46" t="s">
        <v>20</v>
      </c>
      <c r="C25" s="47"/>
      <c r="D25" s="12">
        <v>2.5</v>
      </c>
      <c r="E25" s="15">
        <v>10</v>
      </c>
      <c r="F25" s="16">
        <f>6315*D25</f>
        <v>15787.5</v>
      </c>
      <c r="G25" s="16"/>
      <c r="H25" s="16">
        <f t="shared" si="2"/>
        <v>7893.75</v>
      </c>
      <c r="I25" s="16"/>
      <c r="J25" s="7">
        <f t="shared" si="6"/>
        <v>23981.25</v>
      </c>
      <c r="K25" s="7">
        <f t="shared" si="1"/>
        <v>15787.5</v>
      </c>
      <c r="L25" s="16">
        <f>F25</f>
        <v>15787.5</v>
      </c>
      <c r="M25" s="7">
        <v>300</v>
      </c>
      <c r="N25" s="7">
        <f t="shared" si="7"/>
        <v>157875</v>
      </c>
      <c r="O25" s="16"/>
      <c r="P25" s="7">
        <f t="shared" si="0"/>
        <v>477525</v>
      </c>
      <c r="Q25" s="4"/>
    </row>
    <row r="26" spans="1:20" ht="18" x14ac:dyDescent="0.25">
      <c r="A26" s="12">
        <v>5</v>
      </c>
      <c r="B26" s="8" t="s">
        <v>25</v>
      </c>
      <c r="C26" s="21"/>
      <c r="D26" s="12">
        <v>1</v>
      </c>
      <c r="E26" s="15">
        <v>1</v>
      </c>
      <c r="F26" s="16">
        <v>3470</v>
      </c>
      <c r="G26" s="16"/>
      <c r="H26" s="16"/>
      <c r="I26" s="16">
        <f>J36-F26</f>
        <v>5177</v>
      </c>
      <c r="J26" s="7">
        <f t="shared" si="5"/>
        <v>8647</v>
      </c>
      <c r="K26" s="7">
        <f>F26</f>
        <v>3470</v>
      </c>
      <c r="L26" s="16"/>
      <c r="M26" s="16">
        <v>0</v>
      </c>
      <c r="N26" s="7">
        <f t="shared" si="7"/>
        <v>34700</v>
      </c>
      <c r="O26" s="16"/>
      <c r="P26" s="7">
        <f t="shared" si="0"/>
        <v>141934</v>
      </c>
      <c r="Q26" s="4"/>
    </row>
    <row r="27" spans="1:20" ht="18" x14ac:dyDescent="0.25">
      <c r="A27" s="12"/>
      <c r="B27" s="48" t="s">
        <v>22</v>
      </c>
      <c r="C27" s="49"/>
      <c r="D27" s="17">
        <f>SUM(D22:D26)</f>
        <v>6.5</v>
      </c>
      <c r="E27" s="19"/>
      <c r="F27" s="19">
        <f>SUM(F22:F26)</f>
        <v>41325.5</v>
      </c>
      <c r="G27" s="19">
        <f>SUM(G22:G26)</f>
        <v>3005</v>
      </c>
      <c r="H27" s="19">
        <f>SUM(H22:H26)</f>
        <v>18927.75</v>
      </c>
      <c r="I27" s="19">
        <f>SUM(I22:I26)</f>
        <v>5177</v>
      </c>
      <c r="J27" s="28">
        <f>J22+J23+J24+J25+J26</f>
        <v>69635.25</v>
      </c>
      <c r="K27" s="7">
        <f>K22+K23+K24+K25+K26</f>
        <v>41325.5</v>
      </c>
      <c r="L27" s="19">
        <f>SUM(L22:L26)</f>
        <v>37855.5</v>
      </c>
      <c r="M27" s="19">
        <f>SUM(M22:M26)</f>
        <v>1200</v>
      </c>
      <c r="N27" s="28">
        <f>SUM(N22:N26)</f>
        <v>413255</v>
      </c>
      <c r="O27" s="19">
        <f>SUM(O22:O26)</f>
        <v>631.5</v>
      </c>
      <c r="P27" s="7">
        <f t="shared" si="0"/>
        <v>1329259</v>
      </c>
      <c r="Q27" s="4"/>
    </row>
    <row r="28" spans="1:20" ht="18" x14ac:dyDescent="0.25">
      <c r="A28" s="12"/>
      <c r="B28" s="22"/>
      <c r="C28" s="20" t="s">
        <v>26</v>
      </c>
      <c r="D28" s="17"/>
      <c r="E28" s="19"/>
      <c r="F28" s="17"/>
      <c r="G28" s="17"/>
      <c r="H28" s="12"/>
      <c r="I28" s="12"/>
      <c r="J28" s="7"/>
      <c r="K28" s="7"/>
      <c r="L28" s="15"/>
      <c r="M28" s="29"/>
      <c r="N28" s="7"/>
      <c r="O28" s="19"/>
      <c r="P28" s="7">
        <f t="shared" si="0"/>
        <v>0</v>
      </c>
      <c r="Q28" s="4"/>
    </row>
    <row r="29" spans="1:20" ht="18" x14ac:dyDescent="0.25">
      <c r="A29" s="12">
        <v>1</v>
      </c>
      <c r="B29" s="13" t="s">
        <v>16</v>
      </c>
      <c r="C29" s="20"/>
      <c r="D29" s="12">
        <v>1</v>
      </c>
      <c r="E29" s="15">
        <v>12</v>
      </c>
      <c r="F29" s="16">
        <v>7356</v>
      </c>
      <c r="G29" s="16">
        <f>F29*30%</f>
        <v>2206.7999999999997</v>
      </c>
      <c r="H29" s="16">
        <f t="shared" si="2"/>
        <v>3678</v>
      </c>
      <c r="I29" s="16"/>
      <c r="J29" s="7">
        <f>F29+G29+H29+I29+M29</f>
        <v>13540.8</v>
      </c>
      <c r="K29" s="7">
        <f t="shared" si="1"/>
        <v>7356</v>
      </c>
      <c r="L29" s="16">
        <f>F29</f>
        <v>7356</v>
      </c>
      <c r="M29" s="7">
        <v>300</v>
      </c>
      <c r="N29" s="7">
        <f>F29*10</f>
        <v>73560</v>
      </c>
      <c r="O29" s="19"/>
      <c r="P29" s="7">
        <f t="shared" si="0"/>
        <v>251061.59999999998</v>
      </c>
      <c r="Q29" s="4"/>
      <c r="S29" s="36"/>
    </row>
    <row r="30" spans="1:20" ht="18" x14ac:dyDescent="0.25">
      <c r="A30" s="12">
        <v>2</v>
      </c>
      <c r="B30" s="13" t="s">
        <v>19</v>
      </c>
      <c r="C30" s="20"/>
      <c r="D30" s="12">
        <v>1</v>
      </c>
      <c r="E30" s="15">
        <v>10</v>
      </c>
      <c r="F30" s="16">
        <v>6315</v>
      </c>
      <c r="G30" s="16">
        <f>F30*10%</f>
        <v>631.5</v>
      </c>
      <c r="H30" s="16">
        <f t="shared" si="2"/>
        <v>3157.5</v>
      </c>
      <c r="I30" s="16"/>
      <c r="J30" s="7">
        <f>F30+G30+H30+I30+M30</f>
        <v>10404</v>
      </c>
      <c r="K30" s="7">
        <f t="shared" si="1"/>
        <v>6315</v>
      </c>
      <c r="L30" s="16">
        <f>F30</f>
        <v>6315</v>
      </c>
      <c r="M30" s="7">
        <v>300</v>
      </c>
      <c r="N30" s="7">
        <f t="shared" ref="N30:N31" si="8">F30*10</f>
        <v>63150</v>
      </c>
      <c r="O30" s="19"/>
      <c r="P30" s="7">
        <f t="shared" si="0"/>
        <v>200928</v>
      </c>
      <c r="Q30" s="4"/>
    </row>
    <row r="31" spans="1:20" ht="18" x14ac:dyDescent="0.25">
      <c r="A31" s="12">
        <v>3</v>
      </c>
      <c r="B31" s="8" t="s">
        <v>25</v>
      </c>
      <c r="C31" s="20"/>
      <c r="D31" s="12">
        <v>1</v>
      </c>
      <c r="E31" s="15">
        <v>1</v>
      </c>
      <c r="F31" s="16">
        <v>3470</v>
      </c>
      <c r="G31" s="16"/>
      <c r="H31" s="16"/>
      <c r="I31" s="16">
        <f>J36-F31</f>
        <v>5177</v>
      </c>
      <c r="J31" s="7">
        <f t="shared" si="5"/>
        <v>8647</v>
      </c>
      <c r="K31" s="7">
        <f>F31</f>
        <v>3470</v>
      </c>
      <c r="L31" s="16"/>
      <c r="M31" s="16">
        <v>0</v>
      </c>
      <c r="N31" s="7">
        <f t="shared" si="8"/>
        <v>34700</v>
      </c>
      <c r="O31" s="19"/>
      <c r="P31" s="7">
        <f t="shared" si="0"/>
        <v>141934</v>
      </c>
      <c r="Q31" s="4"/>
    </row>
    <row r="32" spans="1:20" ht="18" x14ac:dyDescent="0.25">
      <c r="A32" s="12"/>
      <c r="B32" s="48" t="s">
        <v>22</v>
      </c>
      <c r="C32" s="49"/>
      <c r="D32" s="17">
        <f>SUM(D29:D31)</f>
        <v>3</v>
      </c>
      <c r="E32" s="16"/>
      <c r="F32" s="23">
        <f>SUM(F29:F31)</f>
        <v>17141</v>
      </c>
      <c r="G32" s="23">
        <f>SUM(G29:G31)</f>
        <v>2838.2999999999997</v>
      </c>
      <c r="H32" s="23">
        <f>SUM(H29:H31)</f>
        <v>6835.5</v>
      </c>
      <c r="I32" s="23">
        <f>SUM(I29:I31)</f>
        <v>5177</v>
      </c>
      <c r="J32" s="28">
        <f t="shared" si="5"/>
        <v>31991.8</v>
      </c>
      <c r="K32" s="7">
        <f>K29+K30+K31</f>
        <v>17141</v>
      </c>
      <c r="L32" s="19">
        <f>SUM(L29:L31)</f>
        <v>13671</v>
      </c>
      <c r="M32" s="19">
        <f>SUM(M29:M31)</f>
        <v>600</v>
      </c>
      <c r="N32" s="28">
        <f>SUM(N29:N31)</f>
        <v>171410</v>
      </c>
      <c r="O32" s="19"/>
      <c r="P32" s="7">
        <f t="shared" si="0"/>
        <v>586723.6</v>
      </c>
      <c r="Q32" s="4"/>
      <c r="T32" s="36"/>
    </row>
    <row r="33" spans="1:19" ht="18" x14ac:dyDescent="0.25">
      <c r="A33" s="12"/>
      <c r="B33" s="22"/>
      <c r="C33" s="14"/>
      <c r="D33" s="12"/>
      <c r="E33" s="16"/>
      <c r="F33" s="24"/>
      <c r="G33" s="24"/>
      <c r="H33" s="24"/>
      <c r="I33" s="24"/>
      <c r="J33" s="7"/>
      <c r="K33" s="7"/>
      <c r="L33" s="16"/>
      <c r="M33" s="16"/>
      <c r="N33" s="7"/>
      <c r="O33" s="16"/>
      <c r="P33" s="7"/>
      <c r="Q33" s="4"/>
      <c r="S33" s="1" t="s">
        <v>27</v>
      </c>
    </row>
    <row r="34" spans="1:19" ht="18" x14ac:dyDescent="0.25">
      <c r="A34" s="12"/>
      <c r="B34" s="48" t="s">
        <v>22</v>
      </c>
      <c r="C34" s="49"/>
      <c r="D34" s="17">
        <f>D13+D19+D27+D32</f>
        <v>15</v>
      </c>
      <c r="E34" s="19"/>
      <c r="F34" s="23">
        <f>F19+F27+F32+F13</f>
        <v>95940.5</v>
      </c>
      <c r="G34" s="23">
        <f>G19+G27+G32+G13</f>
        <v>12776</v>
      </c>
      <c r="H34" s="23">
        <f>H19+H27+H32+H13</f>
        <v>43632.75</v>
      </c>
      <c r="I34" s="23"/>
      <c r="J34" s="28">
        <f t="shared" ref="J34:P34" si="9">J19+J27+J32+J13</f>
        <v>166791.75</v>
      </c>
      <c r="K34" s="34">
        <f>K19+K27+K32+K13</f>
        <v>95940.5</v>
      </c>
      <c r="L34" s="23">
        <f t="shared" si="9"/>
        <v>87265.5</v>
      </c>
      <c r="M34" s="23">
        <f t="shared" si="9"/>
        <v>3000</v>
      </c>
      <c r="N34" s="23">
        <f t="shared" si="9"/>
        <v>959405</v>
      </c>
      <c r="O34" s="23">
        <f t="shared" si="9"/>
        <v>631.5</v>
      </c>
      <c r="P34" s="19">
        <f t="shared" si="9"/>
        <v>3147112.0000000005</v>
      </c>
      <c r="Q34" s="4"/>
    </row>
    <row r="36" spans="1:19" ht="18.75" x14ac:dyDescent="0.3">
      <c r="B36" s="50" t="s">
        <v>31</v>
      </c>
      <c r="C36" s="50"/>
      <c r="D36" s="50"/>
      <c r="E36" s="50"/>
      <c r="F36" s="50"/>
      <c r="G36" s="50"/>
      <c r="H36" s="50"/>
      <c r="I36" s="30"/>
      <c r="J36" s="30">
        <v>8647</v>
      </c>
      <c r="O36" s="31">
        <v>0.22</v>
      </c>
      <c r="P36" s="32">
        <f>P34*22%+40000</f>
        <v>732364.64000000013</v>
      </c>
    </row>
    <row r="39" spans="1:19" ht="15" x14ac:dyDescent="0.2">
      <c r="D39" s="25" t="s">
        <v>28</v>
      </c>
      <c r="E39" s="25"/>
      <c r="F39" s="25"/>
      <c r="G39" s="25"/>
      <c r="H39" s="25"/>
      <c r="I39" s="25"/>
      <c r="J39" s="25"/>
      <c r="K39" s="25"/>
      <c r="O39" s="33"/>
      <c r="P39" s="25"/>
    </row>
    <row r="40" spans="1:19" ht="15.75" x14ac:dyDescent="0.25">
      <c r="O40" s="25"/>
      <c r="P40" s="35"/>
    </row>
  </sheetData>
  <mergeCells count="25">
    <mergeCell ref="C6:L6"/>
    <mergeCell ref="B13:C13"/>
    <mergeCell ref="B17:C17"/>
    <mergeCell ref="B19:C19"/>
    <mergeCell ref="B22:C22"/>
    <mergeCell ref="H10:H12"/>
    <mergeCell ref="I10:I12"/>
    <mergeCell ref="J10:J12"/>
    <mergeCell ref="K10:K12"/>
    <mergeCell ref="L10:L12"/>
    <mergeCell ref="B25:C25"/>
    <mergeCell ref="B27:C27"/>
    <mergeCell ref="B32:C32"/>
    <mergeCell ref="B34:C34"/>
    <mergeCell ref="B36:H36"/>
    <mergeCell ref="A10:A12"/>
    <mergeCell ref="D10:D12"/>
    <mergeCell ref="E10:E12"/>
    <mergeCell ref="F10:F12"/>
    <mergeCell ref="G10:G12"/>
    <mergeCell ref="M10:M12"/>
    <mergeCell ref="N10:N12"/>
    <mergeCell ref="O10:O12"/>
    <mergeCell ref="P10:P12"/>
    <mergeCell ref="B10:C12"/>
  </mergeCells>
  <pageMargins left="0.70866141732283505" right="0" top="0.74803149606299202" bottom="0.74803149606299202" header="0.31496062992126" footer="0.31496062992126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01.01.2025-31.12.2025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2025-12-10T14:21:26Z</cp:lastPrinted>
  <dcterms:created xsi:type="dcterms:W3CDTF">2008-01-28T07:44:48Z</dcterms:created>
  <dcterms:modified xsi:type="dcterms:W3CDTF">2025-12-10T14:21:44Z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39939475A535470EBC035B915CFBE281</vt:lpwstr>
  </property>
  <property fmtid="{D5CDD505-2E9C-101B-9397-08002B2CF9AE}" pid="3" name="KSOProductBuildVer">
    <vt:lpwstr>1049-11.2.0.11537</vt:lpwstr>
  </property>
</Properties>
</file>