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бюджет 2026 Відділ освіти\0611021\Дослідна ПШ\"/>
    </mc:Choice>
  </mc:AlternateContent>
  <xr:revisionPtr revIDLastSave="0" documentId="13_ncr:1_{3E1776D7-7C47-4181-B0BF-17FD0CF0A1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1.01.2026-31.12.2026" sheetId="13" r:id="rId1"/>
  </sheets>
  <definedNames>
    <definedName name="_xlnm._FilterDatabase" localSheetId="0" hidden="1">'01.01.2026-31.12.2026'!$B$11:$AD$38</definedName>
    <definedName name="Excel_BuiltIn_Print_Area" localSheetId="0">'01.01.2026-31.12.2026'!$A$1:$AF$41</definedName>
    <definedName name="_xlnm.Print_Area" localSheetId="0">'01.01.2026-31.12.2026'!$A$1:$AD$49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13" l="1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C22" i="13" l="1"/>
  <c r="AC23" i="13"/>
  <c r="AC24" i="13"/>
  <c r="AC25" i="13"/>
  <c r="AD25" i="13" s="1"/>
  <c r="AC26" i="13"/>
  <c r="AC27" i="13"/>
  <c r="AC28" i="13"/>
  <c r="AC29" i="13"/>
  <c r="AD29" i="13" s="1"/>
  <c r="AC30" i="13"/>
  <c r="AC31" i="13"/>
  <c r="AC32" i="13"/>
  <c r="AC33" i="13"/>
  <c r="AD33" i="13" s="1"/>
  <c r="AC34" i="13"/>
  <c r="AC35" i="13"/>
  <c r="AC36" i="13"/>
  <c r="AC37" i="13"/>
  <c r="AD37" i="13" s="1"/>
  <c r="AC38" i="13"/>
  <c r="AC39" i="13"/>
  <c r="AC21" i="13"/>
  <c r="AD21" i="13" s="1"/>
  <c r="AC17" i="13"/>
  <c r="AC18" i="13"/>
  <c r="AC19" i="13"/>
  <c r="AC20" i="13"/>
  <c r="AD20" i="13" s="1"/>
  <c r="AC16" i="13"/>
  <c r="AC15" i="13"/>
  <c r="AD15" i="13" s="1"/>
  <c r="AC14" i="13"/>
  <c r="AD14" i="13" s="1"/>
  <c r="AC13" i="13"/>
  <c r="AD16" i="13"/>
  <c r="AD17" i="13"/>
  <c r="AD18" i="13"/>
  <c r="AD19" i="13"/>
  <c r="AD22" i="13"/>
  <c r="AD23" i="13"/>
  <c r="AD24" i="13"/>
  <c r="AD26" i="13"/>
  <c r="AD27" i="13"/>
  <c r="AD28" i="13"/>
  <c r="AD30" i="13"/>
  <c r="AD31" i="13"/>
  <c r="AD32" i="13"/>
  <c r="AD34" i="13"/>
  <c r="AD35" i="13"/>
  <c r="AD36" i="13"/>
  <c r="AD38" i="13"/>
  <c r="AD39" i="13"/>
  <c r="H39" i="13"/>
  <c r="AD13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21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21" i="13"/>
  <c r="G14" i="13"/>
  <c r="G15" i="13"/>
  <c r="G13" i="13"/>
  <c r="D40" i="13"/>
  <c r="E40" i="13"/>
  <c r="F40" i="13"/>
  <c r="Z39" i="13" l="1"/>
  <c r="AA22" i="13"/>
  <c r="G40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A16" i="13"/>
  <c r="AA17" i="13"/>
  <c r="AA18" i="13"/>
  <c r="AA19" i="13"/>
  <c r="W30" i="13"/>
  <c r="W31" i="13"/>
  <c r="AA34" i="13"/>
  <c r="W35" i="13"/>
  <c r="W26" i="13"/>
  <c r="W27" i="13"/>
  <c r="AA30" i="13" l="1"/>
  <c r="AB26" i="13"/>
  <c r="AA26" i="13"/>
  <c r="W34" i="13"/>
  <c r="Q39" i="13"/>
  <c r="AB34" i="13"/>
  <c r="AB30" i="13"/>
  <c r="AA36" i="13"/>
  <c r="AA32" i="13"/>
  <c r="AA28" i="13"/>
  <c r="AA24" i="13"/>
  <c r="AB36" i="13"/>
  <c r="AB32" i="13"/>
  <c r="AB28" i="13"/>
  <c r="AB24" i="13"/>
  <c r="J39" i="13"/>
  <c r="W39" i="13" s="1"/>
  <c r="AA39" i="13"/>
  <c r="AA35" i="13"/>
  <c r="AA31" i="13"/>
  <c r="AA27" i="13"/>
  <c r="AB39" i="13"/>
  <c r="AB35" i="13"/>
  <c r="AB31" i="13"/>
  <c r="AB27" i="13"/>
  <c r="AA37" i="13"/>
  <c r="AA33" i="13"/>
  <c r="AA29" i="13"/>
  <c r="AA25" i="13"/>
  <c r="AB37" i="13"/>
  <c r="AB33" i="13"/>
  <c r="AB29" i="13"/>
  <c r="AB25" i="13"/>
  <c r="AA20" i="13"/>
  <c r="J22" i="13"/>
  <c r="AB22" i="13"/>
  <c r="Q22" i="13"/>
  <c r="W22" i="13" s="1"/>
  <c r="W37" i="13"/>
  <c r="W29" i="13"/>
  <c r="W36" i="13"/>
  <c r="W32" i="13"/>
  <c r="W28" i="13"/>
  <c r="W24" i="13"/>
  <c r="W33" i="13"/>
  <c r="W25" i="13"/>
  <c r="V18" i="13" l="1"/>
  <c r="AA15" i="13" l="1"/>
  <c r="AA21" i="13"/>
  <c r="AA23" i="13"/>
  <c r="Q23" i="13"/>
  <c r="AB23" i="13"/>
  <c r="AB21" i="13"/>
  <c r="Q15" i="13"/>
  <c r="V19" i="13"/>
  <c r="AB15" i="13" l="1"/>
  <c r="Z15" i="13" s="1"/>
  <c r="U38" i="13"/>
  <c r="J38" i="13"/>
  <c r="AF31" i="13"/>
  <c r="AF30" i="13"/>
  <c r="AF29" i="13"/>
  <c r="AF28" i="13"/>
  <c r="U23" i="13"/>
  <c r="U21" i="13"/>
  <c r="U20" i="13"/>
  <c r="J20" i="13"/>
  <c r="U19" i="13"/>
  <c r="J19" i="13"/>
  <c r="W19" i="13" s="1"/>
  <c r="U18" i="13"/>
  <c r="J18" i="13"/>
  <c r="U17" i="13"/>
  <c r="J17" i="13"/>
  <c r="U16" i="13"/>
  <c r="U15" i="13"/>
  <c r="U14" i="13"/>
  <c r="V2" i="13"/>
  <c r="AA14" i="13" l="1"/>
  <c r="W18" i="13"/>
  <c r="H13" i="13"/>
  <c r="H40" i="13" s="1"/>
  <c r="AB14" i="13"/>
  <c r="Z14" i="13" s="1"/>
  <c r="V17" i="13"/>
  <c r="Q14" i="13"/>
  <c r="V20" i="13"/>
  <c r="AE42" i="13"/>
  <c r="AF40" i="13"/>
  <c r="J14" i="13"/>
  <c r="J16" i="13"/>
  <c r="R20" i="13"/>
  <c r="Q21" i="13"/>
  <c r="J21" i="13"/>
  <c r="J23" i="13"/>
  <c r="W23" i="13" s="1"/>
  <c r="AB38" i="13" l="1"/>
  <c r="AA38" i="13"/>
  <c r="AA13" i="13"/>
  <c r="V38" i="13"/>
  <c r="W38" i="13" s="1"/>
  <c r="W17" i="13"/>
  <c r="W20" i="13"/>
  <c r="W14" i="13"/>
  <c r="AB13" i="13"/>
  <c r="W21" i="13"/>
  <c r="V16" i="13"/>
  <c r="Q13" i="13"/>
  <c r="J15" i="13"/>
  <c r="U13" i="13"/>
  <c r="J13" i="13"/>
  <c r="Z13" i="13" l="1"/>
  <c r="AF14" i="13"/>
  <c r="W15" i="13"/>
  <c r="W13" i="13"/>
  <c r="W16" i="13"/>
  <c r="Y3" i="13" l="1"/>
  <c r="AF13" i="13" l="1"/>
</calcChain>
</file>

<file path=xl/sharedStrings.xml><?xml version="1.0" encoding="utf-8"?>
<sst xmlns="http://schemas.openxmlformats.org/spreadsheetml/2006/main" count="76" uniqueCount="64">
  <si>
    <t>ЗАТВЕРДЖУЮ:</t>
  </si>
  <si>
    <t xml:space="preserve">штат  у  кількості   </t>
  </si>
  <si>
    <t xml:space="preserve"> з місячним  фондом  заробітної плати </t>
  </si>
  <si>
    <t>Начальник  відділу  освіти,культури, молоді та  спорту</t>
  </si>
  <si>
    <t xml:space="preserve"> ___________________</t>
  </si>
  <si>
    <t>Ольга КОМИШАН</t>
  </si>
  <si>
    <t>(підпис керівника)</t>
  </si>
  <si>
    <t xml:space="preserve"> Новоолександрівської сільської ради</t>
  </si>
  <si>
    <t>Нарахування</t>
  </si>
  <si>
    <t>№</t>
  </si>
  <si>
    <t>Посада</t>
  </si>
  <si>
    <t>Тар.</t>
  </si>
  <si>
    <t xml:space="preserve">Кількість </t>
  </si>
  <si>
    <t>Оклад</t>
  </si>
  <si>
    <t xml:space="preserve"> </t>
  </si>
  <si>
    <t xml:space="preserve">Підвищення згідно </t>
  </si>
  <si>
    <t xml:space="preserve">Вислуга </t>
  </si>
  <si>
    <t>Доплата карантинні 20%</t>
  </si>
  <si>
    <t>25% водіям</t>
  </si>
  <si>
    <t>Надбавка 30% за престижність праці</t>
  </si>
  <si>
    <t>Доплати 10% за шкідливі умови</t>
  </si>
  <si>
    <t>Доплата 40%  нічні та святкові</t>
  </si>
  <si>
    <t>Надбавка за складність в орган.-навчал процесу</t>
  </si>
  <si>
    <t>Доплата до мінімальної зарплати</t>
  </si>
  <si>
    <t>Фонд з/п на місяць</t>
  </si>
  <si>
    <t>Заміщення</t>
  </si>
  <si>
    <t>Премії</t>
  </si>
  <si>
    <t>п/п</t>
  </si>
  <si>
    <t>розр.</t>
  </si>
  <si>
    <t>штат.од.</t>
  </si>
  <si>
    <t>постанови №22</t>
  </si>
  <si>
    <t xml:space="preserve"> на ставки</t>
  </si>
  <si>
    <t>%</t>
  </si>
  <si>
    <t>сума</t>
  </si>
  <si>
    <t>Директор</t>
  </si>
  <si>
    <t>пед</t>
  </si>
  <si>
    <t>Керівник гуртка</t>
  </si>
  <si>
    <t>Інженер ІКТ</t>
  </si>
  <si>
    <t>пед    инв</t>
  </si>
  <si>
    <t>Робітник з комплексного обслуговування й ремонту будівель</t>
  </si>
  <si>
    <t xml:space="preserve">Головний бухгалтер:                                              </t>
  </si>
  <si>
    <t>Оксана РОМАНЧУК</t>
  </si>
  <si>
    <t>Секретар</t>
  </si>
  <si>
    <t>Прибиральник службових приміщень</t>
  </si>
  <si>
    <t>Вихователь групи продовженого дня</t>
  </si>
  <si>
    <t>Медична сестра</t>
  </si>
  <si>
    <t>Практичний психолог</t>
  </si>
  <si>
    <t xml:space="preserve">   </t>
  </si>
  <si>
    <t>Дослідна початкова школа</t>
  </si>
  <si>
    <t xml:space="preserve">Спеціаліст І категорії </t>
  </si>
  <si>
    <t>Яна ГРУБОВА</t>
  </si>
  <si>
    <t>Перевірка зошитів</t>
  </si>
  <si>
    <t>Завідування кабінетів</t>
  </si>
  <si>
    <t>Класне керівництво</t>
  </si>
  <si>
    <t>Оздоровлення</t>
  </si>
  <si>
    <t>Робота з бібл. фондом</t>
  </si>
  <si>
    <t>Премія 57 ст</t>
  </si>
  <si>
    <t>Ніна ПЕДОСЕНКО</t>
  </si>
  <si>
    <t>ТИПОВИЙ ШТАТНИЙ РОЗПИС з 01 січня по 31 грудня 2026 року</t>
  </si>
  <si>
    <t>Вчителі</t>
  </si>
  <si>
    <t>Фонд на 01.01.2026-31.12.2026</t>
  </si>
  <si>
    <t xml:space="preserve">Мінімальна заробітна плата в Україні станом на 01.01.2026 року </t>
  </si>
  <si>
    <t>Матеріальна допомога на вирішення соц. Побутових питань</t>
  </si>
  <si>
    <t>Сто шістдесят дві тисячі вісімсот вісімдесят сім грн. 37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</si>
</sst>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2"/>
      <name val="Arial Cyr"/>
      <charset val="204"/>
    </font>
    <font>
      <b/>
      <u/>
      <sz val="16"/>
      <name val="Arial Cyr"/>
      <charset val="204"/>
    </font>
    <font>
      <b/>
      <u/>
      <sz val="14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4"/>
      <name val="Arial Cyr"/>
      <charset val="204"/>
    </font>
    <font>
      <b/>
      <sz val="18"/>
      <name val="Arial Cyr"/>
      <charset val="204"/>
    </font>
    <font>
      <b/>
      <sz val="12"/>
      <name val="Times New Roman"/>
      <family val="1"/>
      <charset val="204"/>
    </font>
    <font>
      <b/>
      <u/>
      <sz val="12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/>
    <xf numFmtId="0" fontId="3" fillId="0" borderId="0" xfId="0" applyFont="1"/>
    <xf numFmtId="2" fontId="2" fillId="0" borderId="0" xfId="1" applyNumberFormat="1" applyFont="1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wrapText="1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2" fontId="8" fillId="0" borderId="6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2" fontId="3" fillId="0" borderId="0" xfId="0" applyNumberFormat="1" applyFont="1"/>
    <xf numFmtId="2" fontId="3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0" fontId="10" fillId="0" borderId="0" xfId="0" applyFont="1"/>
    <xf numFmtId="2" fontId="10" fillId="0" borderId="0" xfId="0" applyNumberFormat="1" applyFont="1"/>
    <xf numFmtId="2" fontId="2" fillId="0" borderId="0" xfId="0" applyNumberFormat="1" applyFont="1"/>
    <xf numFmtId="2" fontId="2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12" fillId="0" borderId="9" xfId="0" applyFont="1" applyBorder="1"/>
    <xf numFmtId="0" fontId="2" fillId="0" borderId="0" xfId="1" applyFont="1" applyAlignment="1">
      <alignment horizontal="center"/>
    </xf>
    <xf numFmtId="0" fontId="8" fillId="0" borderId="6" xfId="1" applyFont="1" applyBorder="1"/>
    <xf numFmtId="0" fontId="8" fillId="0" borderId="6" xfId="1" applyFont="1" applyBorder="1" applyAlignment="1">
      <alignment horizontal="center"/>
    </xf>
    <xf numFmtId="0" fontId="13" fillId="0" borderId="0" xfId="1" applyFont="1"/>
    <xf numFmtId="2" fontId="3" fillId="0" borderId="10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 vertical="center"/>
    </xf>
    <xf numFmtId="2" fontId="3" fillId="0" borderId="11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2" fontId="3" fillId="0" borderId="1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2" fontId="3" fillId="0" borderId="0" xfId="1" applyNumberFormat="1" applyFont="1"/>
    <xf numFmtId="0" fontId="3" fillId="0" borderId="3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9" xfId="1" applyFont="1" applyBorder="1"/>
    <xf numFmtId="0" fontId="3" fillId="0" borderId="20" xfId="1" applyFont="1" applyBorder="1" applyAlignment="1">
      <alignment horizontal="center"/>
    </xf>
    <xf numFmtId="0" fontId="3" fillId="0" borderId="20" xfId="1" applyFont="1" applyBorder="1" applyAlignment="1">
      <alignment horizontal="center" wrapText="1"/>
    </xf>
    <xf numFmtId="0" fontId="3" fillId="0" borderId="29" xfId="1" applyFont="1" applyBorder="1"/>
    <xf numFmtId="0" fontId="2" fillId="0" borderId="31" xfId="1" applyFont="1" applyBorder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2" fontId="3" fillId="0" borderId="32" xfId="1" applyNumberFormat="1" applyFont="1" applyBorder="1" applyAlignment="1">
      <alignment horizontal="center"/>
    </xf>
    <xf numFmtId="2" fontId="3" fillId="0" borderId="33" xfId="1" applyNumberFormat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8" fillId="0" borderId="35" xfId="1" applyFont="1" applyBorder="1" applyAlignment="1">
      <alignment wrapText="1"/>
    </xf>
    <xf numFmtId="0" fontId="7" fillId="0" borderId="35" xfId="0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/>
    </xf>
    <xf numFmtId="2" fontId="8" fillId="0" borderId="35" xfId="1" applyNumberFormat="1" applyFont="1" applyBorder="1" applyAlignment="1">
      <alignment horizontal="center"/>
    </xf>
    <xf numFmtId="2" fontId="3" fillId="0" borderId="35" xfId="1" applyNumberFormat="1" applyFont="1" applyBorder="1" applyAlignment="1">
      <alignment horizontal="center"/>
    </xf>
    <xf numFmtId="1" fontId="7" fillId="0" borderId="35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top" wrapText="1"/>
    </xf>
    <xf numFmtId="2" fontId="9" fillId="0" borderId="35" xfId="1" applyNumberFormat="1" applyFont="1" applyBorder="1" applyAlignment="1">
      <alignment horizontal="center"/>
    </xf>
    <xf numFmtId="2" fontId="3" fillId="0" borderId="36" xfId="1" applyNumberFormat="1" applyFont="1" applyBorder="1" applyAlignment="1">
      <alignment horizontal="center"/>
    </xf>
    <xf numFmtId="2" fontId="8" fillId="0" borderId="35" xfId="1" applyNumberFormat="1" applyFont="1" applyBorder="1" applyAlignment="1">
      <alignment horizontal="center" vertical="center"/>
    </xf>
    <xf numFmtId="2" fontId="3" fillId="0" borderId="35" xfId="1" applyNumberFormat="1" applyFont="1" applyBorder="1" applyAlignment="1">
      <alignment horizontal="center" vertical="center"/>
    </xf>
    <xf numFmtId="2" fontId="9" fillId="0" borderId="35" xfId="1" applyNumberFormat="1" applyFont="1" applyBorder="1" applyAlignment="1">
      <alignment horizontal="center" vertical="center"/>
    </xf>
    <xf numFmtId="2" fontId="3" fillId="0" borderId="36" xfId="1" applyNumberFormat="1" applyFont="1" applyBorder="1" applyAlignment="1">
      <alignment horizontal="center" vertical="center"/>
    </xf>
    <xf numFmtId="2" fontId="3" fillId="0" borderId="32" xfId="1" applyNumberFormat="1" applyFont="1" applyBorder="1" applyAlignment="1">
      <alignment horizontal="center" vertical="center"/>
    </xf>
    <xf numFmtId="0" fontId="3" fillId="0" borderId="35" xfId="0" applyFont="1" applyBorder="1"/>
    <xf numFmtId="0" fontId="8" fillId="0" borderId="35" xfId="1" applyFont="1" applyBorder="1"/>
    <xf numFmtId="0" fontId="3" fillId="0" borderId="37" xfId="1" applyFont="1" applyBorder="1" applyAlignment="1">
      <alignment horizontal="center"/>
    </xf>
    <xf numFmtId="0" fontId="7" fillId="0" borderId="35" xfId="0" applyFont="1" applyBorder="1" applyAlignment="1">
      <alignment vertical="top" wrapText="1"/>
    </xf>
    <xf numFmtId="164" fontId="7" fillId="0" borderId="35" xfId="0" applyNumberFormat="1" applyFont="1" applyBorder="1" applyAlignment="1">
      <alignment horizontal="center" vertical="top" wrapText="1"/>
    </xf>
    <xf numFmtId="2" fontId="7" fillId="0" borderId="35" xfId="0" applyNumberFormat="1" applyFont="1" applyBorder="1" applyAlignment="1">
      <alignment horizontal="center" vertical="top" wrapText="1"/>
    </xf>
    <xf numFmtId="0" fontId="7" fillId="0" borderId="35" xfId="0" applyFont="1" applyBorder="1"/>
    <xf numFmtId="0" fontId="7" fillId="0" borderId="35" xfId="0" applyFon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9" fontId="7" fillId="0" borderId="35" xfId="0" applyNumberFormat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/>
    </xf>
    <xf numFmtId="0" fontId="2" fillId="0" borderId="38" xfId="1" applyFont="1" applyBorder="1"/>
    <xf numFmtId="0" fontId="3" fillId="0" borderId="0" xfId="0" applyFont="1" applyBorder="1"/>
    <xf numFmtId="2" fontId="3" fillId="0" borderId="39" xfId="1" applyNumberFormat="1" applyFont="1" applyBorder="1" applyAlignment="1">
      <alignment horizontal="center"/>
    </xf>
    <xf numFmtId="2" fontId="9" fillId="0" borderId="26" xfId="1" applyNumberFormat="1" applyFont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0" fontId="12" fillId="0" borderId="8" xfId="0" applyFont="1" applyBorder="1"/>
    <xf numFmtId="0" fontId="2" fillId="0" borderId="40" xfId="1" applyFont="1" applyBorder="1" applyAlignment="1">
      <alignment horizontal="center"/>
    </xf>
    <xf numFmtId="0" fontId="8" fillId="0" borderId="41" xfId="1" applyFont="1" applyBorder="1"/>
    <xf numFmtId="0" fontId="7" fillId="0" borderId="41" xfId="0" applyFont="1" applyBorder="1" applyAlignment="1">
      <alignment horizontal="center" vertical="top" wrapText="1"/>
    </xf>
    <xf numFmtId="2" fontId="8" fillId="0" borderId="41" xfId="1" applyNumberFormat="1" applyFont="1" applyBorder="1" applyAlignment="1">
      <alignment horizontal="center"/>
    </xf>
    <xf numFmtId="2" fontId="3" fillId="0" borderId="41" xfId="1" applyNumberFormat="1" applyFont="1" applyBorder="1" applyAlignment="1">
      <alignment horizontal="center"/>
    </xf>
    <xf numFmtId="2" fontId="9" fillId="0" borderId="41" xfId="1" applyNumberFormat="1" applyFont="1" applyBorder="1" applyAlignment="1">
      <alignment horizontal="center"/>
    </xf>
    <xf numFmtId="2" fontId="3" fillId="0" borderId="42" xfId="1" applyNumberFormat="1" applyFont="1" applyBorder="1" applyAlignment="1">
      <alignment horizontal="center"/>
    </xf>
    <xf numFmtId="2" fontId="3" fillId="0" borderId="43" xfId="1" applyNumberFormat="1" applyFont="1" applyBorder="1" applyAlignment="1">
      <alignment horizontal="center"/>
    </xf>
    <xf numFmtId="2" fontId="3" fillId="0" borderId="44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2" fontId="2" fillId="0" borderId="0" xfId="1" applyNumberFormat="1" applyFont="1" applyAlignment="1">
      <alignment horizontal="center" wrapText="1"/>
    </xf>
    <xf numFmtId="0" fontId="12" fillId="0" borderId="8" xfId="0" applyFont="1" applyBorder="1" applyAlignment="1">
      <alignment horizontal="left"/>
    </xf>
    <xf numFmtId="0" fontId="3" fillId="0" borderId="2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wrapText="1"/>
    </xf>
    <xf numFmtId="0" fontId="3" fillId="0" borderId="17" xfId="1" applyFont="1" applyBorder="1" applyAlignment="1">
      <alignment horizontal="center" wrapText="1"/>
    </xf>
    <xf numFmtId="0" fontId="3" fillId="0" borderId="23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26" xfId="1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3" fillId="0" borderId="20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3" fillId="0" borderId="22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3" fillId="0" borderId="18" xfId="1" applyFont="1" applyBorder="1" applyAlignment="1">
      <alignment horizontal="center" wrapText="1"/>
    </xf>
    <xf numFmtId="2" fontId="3" fillId="0" borderId="28" xfId="1" applyNumberFormat="1" applyFont="1" applyBorder="1" applyAlignment="1">
      <alignment horizontal="center" wrapText="1"/>
    </xf>
    <xf numFmtId="2" fontId="3" fillId="0" borderId="30" xfId="1" applyNumberFormat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3" fillId="0" borderId="45" xfId="1" applyFont="1" applyBorder="1" applyAlignment="1">
      <alignment horizontal="center" wrapText="1"/>
    </xf>
    <xf numFmtId="0" fontId="3" fillId="0" borderId="46" xfId="1" applyFont="1" applyBorder="1" applyAlignment="1">
      <alignment horizontal="center" wrapText="1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AI47"/>
  <sheetViews>
    <sheetView tabSelected="1" topLeftCell="A8" zoomScale="78" zoomScaleNormal="78" zoomScaleSheetLayoutView="75" workbookViewId="0">
      <selection activeCell="AD13" sqref="AD13:AD39"/>
    </sheetView>
  </sheetViews>
  <sheetFormatPr defaultRowHeight="14.65" customHeight="1" x14ac:dyDescent="0.2"/>
  <cols>
    <col min="1" max="1" width="4.85546875" style="2" customWidth="1"/>
    <col min="2" max="2" width="30.42578125" style="2" customWidth="1"/>
    <col min="3" max="3" width="6.85546875" style="2" customWidth="1"/>
    <col min="4" max="4" width="8.7109375" style="2" customWidth="1"/>
    <col min="5" max="5" width="12.140625" style="2" customWidth="1"/>
    <col min="6" max="6" width="9.85546875" style="2" hidden="1" customWidth="1"/>
    <col min="7" max="7" width="12" style="2" customWidth="1"/>
    <col min="8" max="8" width="12.42578125" style="2" customWidth="1"/>
    <col min="9" max="9" width="9.28515625" style="2" customWidth="1"/>
    <col min="10" max="10" width="16" style="2" customWidth="1"/>
    <col min="11" max="15" width="11.28515625" style="2" customWidth="1"/>
    <col min="16" max="16" width="10.5703125" style="2" customWidth="1"/>
    <col min="17" max="17" width="11.85546875" style="2" customWidth="1"/>
    <col min="18" max="18" width="12.42578125" style="2" customWidth="1"/>
    <col min="19" max="19" width="12.28515625" style="2" customWidth="1"/>
    <col min="20" max="20" width="10" style="2" customWidth="1"/>
    <col min="21" max="21" width="14.140625" style="2" customWidth="1"/>
    <col min="22" max="22" width="13.140625" style="2" customWidth="1"/>
    <col min="23" max="23" width="15" style="2" customWidth="1"/>
    <col min="24" max="24" width="13" style="2" hidden="1" customWidth="1"/>
    <col min="25" max="26" width="15.85546875" style="2" customWidth="1"/>
    <col min="27" max="28" width="13" style="2" customWidth="1"/>
    <col min="29" max="29" width="14.28515625" style="2" customWidth="1"/>
    <col min="30" max="30" width="15.28515625" style="2" customWidth="1"/>
    <col min="31" max="31" width="12.140625" style="2" hidden="1" customWidth="1"/>
    <col min="32" max="32" width="14.7109375" style="2" hidden="1" customWidth="1"/>
    <col min="33" max="260" width="9.140625" style="2"/>
    <col min="261" max="261" width="4.85546875" style="2" customWidth="1"/>
    <col min="262" max="262" width="32.28515625" style="2" customWidth="1"/>
    <col min="263" max="263" width="10.85546875" style="2" customWidth="1"/>
    <col min="264" max="264" width="6.85546875" style="2" customWidth="1"/>
    <col min="265" max="265" width="8.7109375" style="2" customWidth="1"/>
    <col min="266" max="266" width="12.140625" style="2" customWidth="1"/>
    <col min="267" max="267" width="0" style="2" hidden="1" customWidth="1"/>
    <col min="268" max="268" width="12" style="2" customWidth="1"/>
    <col min="269" max="269" width="12.42578125" style="2" customWidth="1"/>
    <col min="270" max="270" width="5.140625" style="2" customWidth="1"/>
    <col min="271" max="272" width="11.28515625" style="2" customWidth="1"/>
    <col min="273" max="273" width="10.5703125" style="2" customWidth="1"/>
    <col min="274" max="274" width="11.85546875" style="2" customWidth="1"/>
    <col min="275" max="275" width="10.42578125" style="2" customWidth="1"/>
    <col min="276" max="276" width="0" style="2" hidden="1" customWidth="1"/>
    <col min="277" max="277" width="5" style="2" customWidth="1"/>
    <col min="278" max="278" width="14.140625" style="2" customWidth="1"/>
    <col min="279" max="279" width="11.28515625" style="2" customWidth="1"/>
    <col min="280" max="280" width="0" style="2" hidden="1" customWidth="1"/>
    <col min="281" max="281" width="13.140625" style="2" customWidth="1"/>
    <col min="282" max="284" width="0" style="2" hidden="1" customWidth="1"/>
    <col min="285" max="285" width="12.28515625" style="2" customWidth="1"/>
    <col min="286" max="286" width="15.28515625" style="2" customWidth="1"/>
    <col min="287" max="288" width="0" style="2" hidden="1" customWidth="1"/>
    <col min="289" max="516" width="9.140625" style="2"/>
    <col min="517" max="517" width="4.85546875" style="2" customWidth="1"/>
    <col min="518" max="518" width="32.28515625" style="2" customWidth="1"/>
    <col min="519" max="519" width="10.85546875" style="2" customWidth="1"/>
    <col min="520" max="520" width="6.85546875" style="2" customWidth="1"/>
    <col min="521" max="521" width="8.7109375" style="2" customWidth="1"/>
    <col min="522" max="522" width="12.140625" style="2" customWidth="1"/>
    <col min="523" max="523" width="0" style="2" hidden="1" customWidth="1"/>
    <col min="524" max="524" width="12" style="2" customWidth="1"/>
    <col min="525" max="525" width="12.42578125" style="2" customWidth="1"/>
    <col min="526" max="526" width="5.140625" style="2" customWidth="1"/>
    <col min="527" max="528" width="11.28515625" style="2" customWidth="1"/>
    <col min="529" max="529" width="10.5703125" style="2" customWidth="1"/>
    <col min="530" max="530" width="11.85546875" style="2" customWidth="1"/>
    <col min="531" max="531" width="10.42578125" style="2" customWidth="1"/>
    <col min="532" max="532" width="0" style="2" hidden="1" customWidth="1"/>
    <col min="533" max="533" width="5" style="2" customWidth="1"/>
    <col min="534" max="534" width="14.140625" style="2" customWidth="1"/>
    <col min="535" max="535" width="11.28515625" style="2" customWidth="1"/>
    <col min="536" max="536" width="0" style="2" hidden="1" customWidth="1"/>
    <col min="537" max="537" width="13.140625" style="2" customWidth="1"/>
    <col min="538" max="540" width="0" style="2" hidden="1" customWidth="1"/>
    <col min="541" max="541" width="12.28515625" style="2" customWidth="1"/>
    <col min="542" max="542" width="15.28515625" style="2" customWidth="1"/>
    <col min="543" max="544" width="0" style="2" hidden="1" customWidth="1"/>
    <col min="545" max="772" width="9.140625" style="2"/>
    <col min="773" max="773" width="4.85546875" style="2" customWidth="1"/>
    <col min="774" max="774" width="32.28515625" style="2" customWidth="1"/>
    <col min="775" max="775" width="10.85546875" style="2" customWidth="1"/>
    <col min="776" max="776" width="6.85546875" style="2" customWidth="1"/>
    <col min="777" max="777" width="8.7109375" style="2" customWidth="1"/>
    <col min="778" max="778" width="12.140625" style="2" customWidth="1"/>
    <col min="779" max="779" width="0" style="2" hidden="1" customWidth="1"/>
    <col min="780" max="780" width="12" style="2" customWidth="1"/>
    <col min="781" max="781" width="12.42578125" style="2" customWidth="1"/>
    <col min="782" max="782" width="5.140625" style="2" customWidth="1"/>
    <col min="783" max="784" width="11.28515625" style="2" customWidth="1"/>
    <col min="785" max="785" width="10.5703125" style="2" customWidth="1"/>
    <col min="786" max="786" width="11.85546875" style="2" customWidth="1"/>
    <col min="787" max="787" width="10.42578125" style="2" customWidth="1"/>
    <col min="788" max="788" width="0" style="2" hidden="1" customWidth="1"/>
    <col min="789" max="789" width="5" style="2" customWidth="1"/>
    <col min="790" max="790" width="14.140625" style="2" customWidth="1"/>
    <col min="791" max="791" width="11.28515625" style="2" customWidth="1"/>
    <col min="792" max="792" width="0" style="2" hidden="1" customWidth="1"/>
    <col min="793" max="793" width="13.140625" style="2" customWidth="1"/>
    <col min="794" max="796" width="0" style="2" hidden="1" customWidth="1"/>
    <col min="797" max="797" width="12.28515625" style="2" customWidth="1"/>
    <col min="798" max="798" width="15.28515625" style="2" customWidth="1"/>
    <col min="799" max="800" width="0" style="2" hidden="1" customWidth="1"/>
    <col min="801" max="1028" width="9.140625" style="2"/>
    <col min="1029" max="1029" width="4.85546875" style="2" customWidth="1"/>
    <col min="1030" max="1030" width="32.28515625" style="2" customWidth="1"/>
    <col min="1031" max="1031" width="10.85546875" style="2" customWidth="1"/>
    <col min="1032" max="1032" width="6.85546875" style="2" customWidth="1"/>
    <col min="1033" max="1033" width="8.7109375" style="2" customWidth="1"/>
    <col min="1034" max="1034" width="12.140625" style="2" customWidth="1"/>
    <col min="1035" max="1035" width="0" style="2" hidden="1" customWidth="1"/>
    <col min="1036" max="1036" width="12" style="2" customWidth="1"/>
    <col min="1037" max="1037" width="12.42578125" style="2" customWidth="1"/>
    <col min="1038" max="1038" width="5.140625" style="2" customWidth="1"/>
    <col min="1039" max="1040" width="11.28515625" style="2" customWidth="1"/>
    <col min="1041" max="1041" width="10.5703125" style="2" customWidth="1"/>
    <col min="1042" max="1042" width="11.85546875" style="2" customWidth="1"/>
    <col min="1043" max="1043" width="10.42578125" style="2" customWidth="1"/>
    <col min="1044" max="1044" width="0" style="2" hidden="1" customWidth="1"/>
    <col min="1045" max="1045" width="5" style="2" customWidth="1"/>
    <col min="1046" max="1046" width="14.140625" style="2" customWidth="1"/>
    <col min="1047" max="1047" width="11.28515625" style="2" customWidth="1"/>
    <col min="1048" max="1048" width="0" style="2" hidden="1" customWidth="1"/>
    <col min="1049" max="1049" width="13.140625" style="2" customWidth="1"/>
    <col min="1050" max="1052" width="0" style="2" hidden="1" customWidth="1"/>
    <col min="1053" max="1053" width="12.28515625" style="2" customWidth="1"/>
    <col min="1054" max="1054" width="15.28515625" style="2" customWidth="1"/>
    <col min="1055" max="1056" width="0" style="2" hidden="1" customWidth="1"/>
    <col min="1057" max="1284" width="9.140625" style="2"/>
    <col min="1285" max="1285" width="4.85546875" style="2" customWidth="1"/>
    <col min="1286" max="1286" width="32.28515625" style="2" customWidth="1"/>
    <col min="1287" max="1287" width="10.85546875" style="2" customWidth="1"/>
    <col min="1288" max="1288" width="6.85546875" style="2" customWidth="1"/>
    <col min="1289" max="1289" width="8.7109375" style="2" customWidth="1"/>
    <col min="1290" max="1290" width="12.140625" style="2" customWidth="1"/>
    <col min="1291" max="1291" width="0" style="2" hidden="1" customWidth="1"/>
    <col min="1292" max="1292" width="12" style="2" customWidth="1"/>
    <col min="1293" max="1293" width="12.42578125" style="2" customWidth="1"/>
    <col min="1294" max="1294" width="5.140625" style="2" customWidth="1"/>
    <col min="1295" max="1296" width="11.28515625" style="2" customWidth="1"/>
    <col min="1297" max="1297" width="10.5703125" style="2" customWidth="1"/>
    <col min="1298" max="1298" width="11.85546875" style="2" customWidth="1"/>
    <col min="1299" max="1299" width="10.42578125" style="2" customWidth="1"/>
    <col min="1300" max="1300" width="0" style="2" hidden="1" customWidth="1"/>
    <col min="1301" max="1301" width="5" style="2" customWidth="1"/>
    <col min="1302" max="1302" width="14.140625" style="2" customWidth="1"/>
    <col min="1303" max="1303" width="11.28515625" style="2" customWidth="1"/>
    <col min="1304" max="1304" width="0" style="2" hidden="1" customWidth="1"/>
    <col min="1305" max="1305" width="13.140625" style="2" customWidth="1"/>
    <col min="1306" max="1308" width="0" style="2" hidden="1" customWidth="1"/>
    <col min="1309" max="1309" width="12.28515625" style="2" customWidth="1"/>
    <col min="1310" max="1310" width="15.28515625" style="2" customWidth="1"/>
    <col min="1311" max="1312" width="0" style="2" hidden="1" customWidth="1"/>
    <col min="1313" max="1540" width="9.140625" style="2"/>
    <col min="1541" max="1541" width="4.85546875" style="2" customWidth="1"/>
    <col min="1542" max="1542" width="32.28515625" style="2" customWidth="1"/>
    <col min="1543" max="1543" width="10.85546875" style="2" customWidth="1"/>
    <col min="1544" max="1544" width="6.85546875" style="2" customWidth="1"/>
    <col min="1545" max="1545" width="8.7109375" style="2" customWidth="1"/>
    <col min="1546" max="1546" width="12.140625" style="2" customWidth="1"/>
    <col min="1547" max="1547" width="0" style="2" hidden="1" customWidth="1"/>
    <col min="1548" max="1548" width="12" style="2" customWidth="1"/>
    <col min="1549" max="1549" width="12.42578125" style="2" customWidth="1"/>
    <col min="1550" max="1550" width="5.140625" style="2" customWidth="1"/>
    <col min="1551" max="1552" width="11.28515625" style="2" customWidth="1"/>
    <col min="1553" max="1553" width="10.5703125" style="2" customWidth="1"/>
    <col min="1554" max="1554" width="11.85546875" style="2" customWidth="1"/>
    <col min="1555" max="1555" width="10.42578125" style="2" customWidth="1"/>
    <col min="1556" max="1556" width="0" style="2" hidden="1" customWidth="1"/>
    <col min="1557" max="1557" width="5" style="2" customWidth="1"/>
    <col min="1558" max="1558" width="14.140625" style="2" customWidth="1"/>
    <col min="1559" max="1559" width="11.28515625" style="2" customWidth="1"/>
    <col min="1560" max="1560" width="0" style="2" hidden="1" customWidth="1"/>
    <col min="1561" max="1561" width="13.140625" style="2" customWidth="1"/>
    <col min="1562" max="1564" width="0" style="2" hidden="1" customWidth="1"/>
    <col min="1565" max="1565" width="12.28515625" style="2" customWidth="1"/>
    <col min="1566" max="1566" width="15.28515625" style="2" customWidth="1"/>
    <col min="1567" max="1568" width="0" style="2" hidden="1" customWidth="1"/>
    <col min="1569" max="1796" width="9.140625" style="2"/>
    <col min="1797" max="1797" width="4.85546875" style="2" customWidth="1"/>
    <col min="1798" max="1798" width="32.28515625" style="2" customWidth="1"/>
    <col min="1799" max="1799" width="10.85546875" style="2" customWidth="1"/>
    <col min="1800" max="1800" width="6.85546875" style="2" customWidth="1"/>
    <col min="1801" max="1801" width="8.7109375" style="2" customWidth="1"/>
    <col min="1802" max="1802" width="12.140625" style="2" customWidth="1"/>
    <col min="1803" max="1803" width="0" style="2" hidden="1" customWidth="1"/>
    <col min="1804" max="1804" width="12" style="2" customWidth="1"/>
    <col min="1805" max="1805" width="12.42578125" style="2" customWidth="1"/>
    <col min="1806" max="1806" width="5.140625" style="2" customWidth="1"/>
    <col min="1807" max="1808" width="11.28515625" style="2" customWidth="1"/>
    <col min="1809" max="1809" width="10.5703125" style="2" customWidth="1"/>
    <col min="1810" max="1810" width="11.85546875" style="2" customWidth="1"/>
    <col min="1811" max="1811" width="10.42578125" style="2" customWidth="1"/>
    <col min="1812" max="1812" width="0" style="2" hidden="1" customWidth="1"/>
    <col min="1813" max="1813" width="5" style="2" customWidth="1"/>
    <col min="1814" max="1814" width="14.140625" style="2" customWidth="1"/>
    <col min="1815" max="1815" width="11.28515625" style="2" customWidth="1"/>
    <col min="1816" max="1816" width="0" style="2" hidden="1" customWidth="1"/>
    <col min="1817" max="1817" width="13.140625" style="2" customWidth="1"/>
    <col min="1818" max="1820" width="0" style="2" hidden="1" customWidth="1"/>
    <col min="1821" max="1821" width="12.28515625" style="2" customWidth="1"/>
    <col min="1822" max="1822" width="15.28515625" style="2" customWidth="1"/>
    <col min="1823" max="1824" width="0" style="2" hidden="1" customWidth="1"/>
    <col min="1825" max="2052" width="9.140625" style="2"/>
    <col min="2053" max="2053" width="4.85546875" style="2" customWidth="1"/>
    <col min="2054" max="2054" width="32.28515625" style="2" customWidth="1"/>
    <col min="2055" max="2055" width="10.85546875" style="2" customWidth="1"/>
    <col min="2056" max="2056" width="6.85546875" style="2" customWidth="1"/>
    <col min="2057" max="2057" width="8.7109375" style="2" customWidth="1"/>
    <col min="2058" max="2058" width="12.140625" style="2" customWidth="1"/>
    <col min="2059" max="2059" width="0" style="2" hidden="1" customWidth="1"/>
    <col min="2060" max="2060" width="12" style="2" customWidth="1"/>
    <col min="2061" max="2061" width="12.42578125" style="2" customWidth="1"/>
    <col min="2062" max="2062" width="5.140625" style="2" customWidth="1"/>
    <col min="2063" max="2064" width="11.28515625" style="2" customWidth="1"/>
    <col min="2065" max="2065" width="10.5703125" style="2" customWidth="1"/>
    <col min="2066" max="2066" width="11.85546875" style="2" customWidth="1"/>
    <col min="2067" max="2067" width="10.42578125" style="2" customWidth="1"/>
    <col min="2068" max="2068" width="0" style="2" hidden="1" customWidth="1"/>
    <col min="2069" max="2069" width="5" style="2" customWidth="1"/>
    <col min="2070" max="2070" width="14.140625" style="2" customWidth="1"/>
    <col min="2071" max="2071" width="11.28515625" style="2" customWidth="1"/>
    <col min="2072" max="2072" width="0" style="2" hidden="1" customWidth="1"/>
    <col min="2073" max="2073" width="13.140625" style="2" customWidth="1"/>
    <col min="2074" max="2076" width="0" style="2" hidden="1" customWidth="1"/>
    <col min="2077" max="2077" width="12.28515625" style="2" customWidth="1"/>
    <col min="2078" max="2078" width="15.28515625" style="2" customWidth="1"/>
    <col min="2079" max="2080" width="0" style="2" hidden="1" customWidth="1"/>
    <col min="2081" max="2308" width="9.140625" style="2"/>
    <col min="2309" max="2309" width="4.85546875" style="2" customWidth="1"/>
    <col min="2310" max="2310" width="32.28515625" style="2" customWidth="1"/>
    <col min="2311" max="2311" width="10.85546875" style="2" customWidth="1"/>
    <col min="2312" max="2312" width="6.85546875" style="2" customWidth="1"/>
    <col min="2313" max="2313" width="8.7109375" style="2" customWidth="1"/>
    <col min="2314" max="2314" width="12.140625" style="2" customWidth="1"/>
    <col min="2315" max="2315" width="0" style="2" hidden="1" customWidth="1"/>
    <col min="2316" max="2316" width="12" style="2" customWidth="1"/>
    <col min="2317" max="2317" width="12.42578125" style="2" customWidth="1"/>
    <col min="2318" max="2318" width="5.140625" style="2" customWidth="1"/>
    <col min="2319" max="2320" width="11.28515625" style="2" customWidth="1"/>
    <col min="2321" max="2321" width="10.5703125" style="2" customWidth="1"/>
    <col min="2322" max="2322" width="11.85546875" style="2" customWidth="1"/>
    <col min="2323" max="2323" width="10.42578125" style="2" customWidth="1"/>
    <col min="2324" max="2324" width="0" style="2" hidden="1" customWidth="1"/>
    <col min="2325" max="2325" width="5" style="2" customWidth="1"/>
    <col min="2326" max="2326" width="14.140625" style="2" customWidth="1"/>
    <col min="2327" max="2327" width="11.28515625" style="2" customWidth="1"/>
    <col min="2328" max="2328" width="0" style="2" hidden="1" customWidth="1"/>
    <col min="2329" max="2329" width="13.140625" style="2" customWidth="1"/>
    <col min="2330" max="2332" width="0" style="2" hidden="1" customWidth="1"/>
    <col min="2333" max="2333" width="12.28515625" style="2" customWidth="1"/>
    <col min="2334" max="2334" width="15.28515625" style="2" customWidth="1"/>
    <col min="2335" max="2336" width="0" style="2" hidden="1" customWidth="1"/>
    <col min="2337" max="2564" width="9.140625" style="2"/>
    <col min="2565" max="2565" width="4.85546875" style="2" customWidth="1"/>
    <col min="2566" max="2566" width="32.28515625" style="2" customWidth="1"/>
    <col min="2567" max="2567" width="10.85546875" style="2" customWidth="1"/>
    <col min="2568" max="2568" width="6.85546875" style="2" customWidth="1"/>
    <col min="2569" max="2569" width="8.7109375" style="2" customWidth="1"/>
    <col min="2570" max="2570" width="12.140625" style="2" customWidth="1"/>
    <col min="2571" max="2571" width="0" style="2" hidden="1" customWidth="1"/>
    <col min="2572" max="2572" width="12" style="2" customWidth="1"/>
    <col min="2573" max="2573" width="12.42578125" style="2" customWidth="1"/>
    <col min="2574" max="2574" width="5.140625" style="2" customWidth="1"/>
    <col min="2575" max="2576" width="11.28515625" style="2" customWidth="1"/>
    <col min="2577" max="2577" width="10.5703125" style="2" customWidth="1"/>
    <col min="2578" max="2578" width="11.85546875" style="2" customWidth="1"/>
    <col min="2579" max="2579" width="10.42578125" style="2" customWidth="1"/>
    <col min="2580" max="2580" width="0" style="2" hidden="1" customWidth="1"/>
    <col min="2581" max="2581" width="5" style="2" customWidth="1"/>
    <col min="2582" max="2582" width="14.140625" style="2" customWidth="1"/>
    <col min="2583" max="2583" width="11.28515625" style="2" customWidth="1"/>
    <col min="2584" max="2584" width="0" style="2" hidden="1" customWidth="1"/>
    <col min="2585" max="2585" width="13.140625" style="2" customWidth="1"/>
    <col min="2586" max="2588" width="0" style="2" hidden="1" customWidth="1"/>
    <col min="2589" max="2589" width="12.28515625" style="2" customWidth="1"/>
    <col min="2590" max="2590" width="15.28515625" style="2" customWidth="1"/>
    <col min="2591" max="2592" width="0" style="2" hidden="1" customWidth="1"/>
    <col min="2593" max="2820" width="9.140625" style="2"/>
    <col min="2821" max="2821" width="4.85546875" style="2" customWidth="1"/>
    <col min="2822" max="2822" width="32.28515625" style="2" customWidth="1"/>
    <col min="2823" max="2823" width="10.85546875" style="2" customWidth="1"/>
    <col min="2824" max="2824" width="6.85546875" style="2" customWidth="1"/>
    <col min="2825" max="2825" width="8.7109375" style="2" customWidth="1"/>
    <col min="2826" max="2826" width="12.140625" style="2" customWidth="1"/>
    <col min="2827" max="2827" width="0" style="2" hidden="1" customWidth="1"/>
    <col min="2828" max="2828" width="12" style="2" customWidth="1"/>
    <col min="2829" max="2829" width="12.42578125" style="2" customWidth="1"/>
    <col min="2830" max="2830" width="5.140625" style="2" customWidth="1"/>
    <col min="2831" max="2832" width="11.28515625" style="2" customWidth="1"/>
    <col min="2833" max="2833" width="10.5703125" style="2" customWidth="1"/>
    <col min="2834" max="2834" width="11.85546875" style="2" customWidth="1"/>
    <col min="2835" max="2835" width="10.42578125" style="2" customWidth="1"/>
    <col min="2836" max="2836" width="0" style="2" hidden="1" customWidth="1"/>
    <col min="2837" max="2837" width="5" style="2" customWidth="1"/>
    <col min="2838" max="2838" width="14.140625" style="2" customWidth="1"/>
    <col min="2839" max="2839" width="11.28515625" style="2" customWidth="1"/>
    <col min="2840" max="2840" width="0" style="2" hidden="1" customWidth="1"/>
    <col min="2841" max="2841" width="13.140625" style="2" customWidth="1"/>
    <col min="2842" max="2844" width="0" style="2" hidden="1" customWidth="1"/>
    <col min="2845" max="2845" width="12.28515625" style="2" customWidth="1"/>
    <col min="2846" max="2846" width="15.28515625" style="2" customWidth="1"/>
    <col min="2847" max="2848" width="0" style="2" hidden="1" customWidth="1"/>
    <col min="2849" max="3076" width="9.140625" style="2"/>
    <col min="3077" max="3077" width="4.85546875" style="2" customWidth="1"/>
    <col min="3078" max="3078" width="32.28515625" style="2" customWidth="1"/>
    <col min="3079" max="3079" width="10.85546875" style="2" customWidth="1"/>
    <col min="3080" max="3080" width="6.85546875" style="2" customWidth="1"/>
    <col min="3081" max="3081" width="8.7109375" style="2" customWidth="1"/>
    <col min="3082" max="3082" width="12.140625" style="2" customWidth="1"/>
    <col min="3083" max="3083" width="0" style="2" hidden="1" customWidth="1"/>
    <col min="3084" max="3084" width="12" style="2" customWidth="1"/>
    <col min="3085" max="3085" width="12.42578125" style="2" customWidth="1"/>
    <col min="3086" max="3086" width="5.140625" style="2" customWidth="1"/>
    <col min="3087" max="3088" width="11.28515625" style="2" customWidth="1"/>
    <col min="3089" max="3089" width="10.5703125" style="2" customWidth="1"/>
    <col min="3090" max="3090" width="11.85546875" style="2" customWidth="1"/>
    <col min="3091" max="3091" width="10.42578125" style="2" customWidth="1"/>
    <col min="3092" max="3092" width="0" style="2" hidden="1" customWidth="1"/>
    <col min="3093" max="3093" width="5" style="2" customWidth="1"/>
    <col min="3094" max="3094" width="14.140625" style="2" customWidth="1"/>
    <col min="3095" max="3095" width="11.28515625" style="2" customWidth="1"/>
    <col min="3096" max="3096" width="0" style="2" hidden="1" customWidth="1"/>
    <col min="3097" max="3097" width="13.140625" style="2" customWidth="1"/>
    <col min="3098" max="3100" width="0" style="2" hidden="1" customWidth="1"/>
    <col min="3101" max="3101" width="12.28515625" style="2" customWidth="1"/>
    <col min="3102" max="3102" width="15.28515625" style="2" customWidth="1"/>
    <col min="3103" max="3104" width="0" style="2" hidden="1" customWidth="1"/>
    <col min="3105" max="3332" width="9.140625" style="2"/>
    <col min="3333" max="3333" width="4.85546875" style="2" customWidth="1"/>
    <col min="3334" max="3334" width="32.28515625" style="2" customWidth="1"/>
    <col min="3335" max="3335" width="10.85546875" style="2" customWidth="1"/>
    <col min="3336" max="3336" width="6.85546875" style="2" customWidth="1"/>
    <col min="3337" max="3337" width="8.7109375" style="2" customWidth="1"/>
    <col min="3338" max="3338" width="12.140625" style="2" customWidth="1"/>
    <col min="3339" max="3339" width="0" style="2" hidden="1" customWidth="1"/>
    <col min="3340" max="3340" width="12" style="2" customWidth="1"/>
    <col min="3341" max="3341" width="12.42578125" style="2" customWidth="1"/>
    <col min="3342" max="3342" width="5.140625" style="2" customWidth="1"/>
    <col min="3343" max="3344" width="11.28515625" style="2" customWidth="1"/>
    <col min="3345" max="3345" width="10.5703125" style="2" customWidth="1"/>
    <col min="3346" max="3346" width="11.85546875" style="2" customWidth="1"/>
    <col min="3347" max="3347" width="10.42578125" style="2" customWidth="1"/>
    <col min="3348" max="3348" width="0" style="2" hidden="1" customWidth="1"/>
    <col min="3349" max="3349" width="5" style="2" customWidth="1"/>
    <col min="3350" max="3350" width="14.140625" style="2" customWidth="1"/>
    <col min="3351" max="3351" width="11.28515625" style="2" customWidth="1"/>
    <col min="3352" max="3352" width="0" style="2" hidden="1" customWidth="1"/>
    <col min="3353" max="3353" width="13.140625" style="2" customWidth="1"/>
    <col min="3354" max="3356" width="0" style="2" hidden="1" customWidth="1"/>
    <col min="3357" max="3357" width="12.28515625" style="2" customWidth="1"/>
    <col min="3358" max="3358" width="15.28515625" style="2" customWidth="1"/>
    <col min="3359" max="3360" width="0" style="2" hidden="1" customWidth="1"/>
    <col min="3361" max="3588" width="9.140625" style="2"/>
    <col min="3589" max="3589" width="4.85546875" style="2" customWidth="1"/>
    <col min="3590" max="3590" width="32.28515625" style="2" customWidth="1"/>
    <col min="3591" max="3591" width="10.85546875" style="2" customWidth="1"/>
    <col min="3592" max="3592" width="6.85546875" style="2" customWidth="1"/>
    <col min="3593" max="3593" width="8.7109375" style="2" customWidth="1"/>
    <col min="3594" max="3594" width="12.140625" style="2" customWidth="1"/>
    <col min="3595" max="3595" width="0" style="2" hidden="1" customWidth="1"/>
    <col min="3596" max="3596" width="12" style="2" customWidth="1"/>
    <col min="3597" max="3597" width="12.42578125" style="2" customWidth="1"/>
    <col min="3598" max="3598" width="5.140625" style="2" customWidth="1"/>
    <col min="3599" max="3600" width="11.28515625" style="2" customWidth="1"/>
    <col min="3601" max="3601" width="10.5703125" style="2" customWidth="1"/>
    <col min="3602" max="3602" width="11.85546875" style="2" customWidth="1"/>
    <col min="3603" max="3603" width="10.42578125" style="2" customWidth="1"/>
    <col min="3604" max="3604" width="0" style="2" hidden="1" customWidth="1"/>
    <col min="3605" max="3605" width="5" style="2" customWidth="1"/>
    <col min="3606" max="3606" width="14.140625" style="2" customWidth="1"/>
    <col min="3607" max="3607" width="11.28515625" style="2" customWidth="1"/>
    <col min="3608" max="3608" width="0" style="2" hidden="1" customWidth="1"/>
    <col min="3609" max="3609" width="13.140625" style="2" customWidth="1"/>
    <col min="3610" max="3612" width="0" style="2" hidden="1" customWidth="1"/>
    <col min="3613" max="3613" width="12.28515625" style="2" customWidth="1"/>
    <col min="3614" max="3614" width="15.28515625" style="2" customWidth="1"/>
    <col min="3615" max="3616" width="0" style="2" hidden="1" customWidth="1"/>
    <col min="3617" max="3844" width="9.140625" style="2"/>
    <col min="3845" max="3845" width="4.85546875" style="2" customWidth="1"/>
    <col min="3846" max="3846" width="32.28515625" style="2" customWidth="1"/>
    <col min="3847" max="3847" width="10.85546875" style="2" customWidth="1"/>
    <col min="3848" max="3848" width="6.85546875" style="2" customWidth="1"/>
    <col min="3849" max="3849" width="8.7109375" style="2" customWidth="1"/>
    <col min="3850" max="3850" width="12.140625" style="2" customWidth="1"/>
    <col min="3851" max="3851" width="0" style="2" hidden="1" customWidth="1"/>
    <col min="3852" max="3852" width="12" style="2" customWidth="1"/>
    <col min="3853" max="3853" width="12.42578125" style="2" customWidth="1"/>
    <col min="3854" max="3854" width="5.140625" style="2" customWidth="1"/>
    <col min="3855" max="3856" width="11.28515625" style="2" customWidth="1"/>
    <col min="3857" max="3857" width="10.5703125" style="2" customWidth="1"/>
    <col min="3858" max="3858" width="11.85546875" style="2" customWidth="1"/>
    <col min="3859" max="3859" width="10.42578125" style="2" customWidth="1"/>
    <col min="3860" max="3860" width="0" style="2" hidden="1" customWidth="1"/>
    <col min="3861" max="3861" width="5" style="2" customWidth="1"/>
    <col min="3862" max="3862" width="14.140625" style="2" customWidth="1"/>
    <col min="3863" max="3863" width="11.28515625" style="2" customWidth="1"/>
    <col min="3864" max="3864" width="0" style="2" hidden="1" customWidth="1"/>
    <col min="3865" max="3865" width="13.140625" style="2" customWidth="1"/>
    <col min="3866" max="3868" width="0" style="2" hidden="1" customWidth="1"/>
    <col min="3869" max="3869" width="12.28515625" style="2" customWidth="1"/>
    <col min="3870" max="3870" width="15.28515625" style="2" customWidth="1"/>
    <col min="3871" max="3872" width="0" style="2" hidden="1" customWidth="1"/>
    <col min="3873" max="4100" width="9.140625" style="2"/>
    <col min="4101" max="4101" width="4.85546875" style="2" customWidth="1"/>
    <col min="4102" max="4102" width="32.28515625" style="2" customWidth="1"/>
    <col min="4103" max="4103" width="10.85546875" style="2" customWidth="1"/>
    <col min="4104" max="4104" width="6.85546875" style="2" customWidth="1"/>
    <col min="4105" max="4105" width="8.7109375" style="2" customWidth="1"/>
    <col min="4106" max="4106" width="12.140625" style="2" customWidth="1"/>
    <col min="4107" max="4107" width="0" style="2" hidden="1" customWidth="1"/>
    <col min="4108" max="4108" width="12" style="2" customWidth="1"/>
    <col min="4109" max="4109" width="12.42578125" style="2" customWidth="1"/>
    <col min="4110" max="4110" width="5.140625" style="2" customWidth="1"/>
    <col min="4111" max="4112" width="11.28515625" style="2" customWidth="1"/>
    <col min="4113" max="4113" width="10.5703125" style="2" customWidth="1"/>
    <col min="4114" max="4114" width="11.85546875" style="2" customWidth="1"/>
    <col min="4115" max="4115" width="10.42578125" style="2" customWidth="1"/>
    <col min="4116" max="4116" width="0" style="2" hidden="1" customWidth="1"/>
    <col min="4117" max="4117" width="5" style="2" customWidth="1"/>
    <col min="4118" max="4118" width="14.140625" style="2" customWidth="1"/>
    <col min="4119" max="4119" width="11.28515625" style="2" customWidth="1"/>
    <col min="4120" max="4120" width="0" style="2" hidden="1" customWidth="1"/>
    <col min="4121" max="4121" width="13.140625" style="2" customWidth="1"/>
    <col min="4122" max="4124" width="0" style="2" hidden="1" customWidth="1"/>
    <col min="4125" max="4125" width="12.28515625" style="2" customWidth="1"/>
    <col min="4126" max="4126" width="15.28515625" style="2" customWidth="1"/>
    <col min="4127" max="4128" width="0" style="2" hidden="1" customWidth="1"/>
    <col min="4129" max="4356" width="9.140625" style="2"/>
    <col min="4357" max="4357" width="4.85546875" style="2" customWidth="1"/>
    <col min="4358" max="4358" width="32.28515625" style="2" customWidth="1"/>
    <col min="4359" max="4359" width="10.85546875" style="2" customWidth="1"/>
    <col min="4360" max="4360" width="6.85546875" style="2" customWidth="1"/>
    <col min="4361" max="4361" width="8.7109375" style="2" customWidth="1"/>
    <col min="4362" max="4362" width="12.140625" style="2" customWidth="1"/>
    <col min="4363" max="4363" width="0" style="2" hidden="1" customWidth="1"/>
    <col min="4364" max="4364" width="12" style="2" customWidth="1"/>
    <col min="4365" max="4365" width="12.42578125" style="2" customWidth="1"/>
    <col min="4366" max="4366" width="5.140625" style="2" customWidth="1"/>
    <col min="4367" max="4368" width="11.28515625" style="2" customWidth="1"/>
    <col min="4369" max="4369" width="10.5703125" style="2" customWidth="1"/>
    <col min="4370" max="4370" width="11.85546875" style="2" customWidth="1"/>
    <col min="4371" max="4371" width="10.42578125" style="2" customWidth="1"/>
    <col min="4372" max="4372" width="0" style="2" hidden="1" customWidth="1"/>
    <col min="4373" max="4373" width="5" style="2" customWidth="1"/>
    <col min="4374" max="4374" width="14.140625" style="2" customWidth="1"/>
    <col min="4375" max="4375" width="11.28515625" style="2" customWidth="1"/>
    <col min="4376" max="4376" width="0" style="2" hidden="1" customWidth="1"/>
    <col min="4377" max="4377" width="13.140625" style="2" customWidth="1"/>
    <col min="4378" max="4380" width="0" style="2" hidden="1" customWidth="1"/>
    <col min="4381" max="4381" width="12.28515625" style="2" customWidth="1"/>
    <col min="4382" max="4382" width="15.28515625" style="2" customWidth="1"/>
    <col min="4383" max="4384" width="0" style="2" hidden="1" customWidth="1"/>
    <col min="4385" max="4612" width="9.140625" style="2"/>
    <col min="4613" max="4613" width="4.85546875" style="2" customWidth="1"/>
    <col min="4614" max="4614" width="32.28515625" style="2" customWidth="1"/>
    <col min="4615" max="4615" width="10.85546875" style="2" customWidth="1"/>
    <col min="4616" max="4616" width="6.85546875" style="2" customWidth="1"/>
    <col min="4617" max="4617" width="8.7109375" style="2" customWidth="1"/>
    <col min="4618" max="4618" width="12.140625" style="2" customWidth="1"/>
    <col min="4619" max="4619" width="0" style="2" hidden="1" customWidth="1"/>
    <col min="4620" max="4620" width="12" style="2" customWidth="1"/>
    <col min="4621" max="4621" width="12.42578125" style="2" customWidth="1"/>
    <col min="4622" max="4622" width="5.140625" style="2" customWidth="1"/>
    <col min="4623" max="4624" width="11.28515625" style="2" customWidth="1"/>
    <col min="4625" max="4625" width="10.5703125" style="2" customWidth="1"/>
    <col min="4626" max="4626" width="11.85546875" style="2" customWidth="1"/>
    <col min="4627" max="4627" width="10.42578125" style="2" customWidth="1"/>
    <col min="4628" max="4628" width="0" style="2" hidden="1" customWidth="1"/>
    <col min="4629" max="4629" width="5" style="2" customWidth="1"/>
    <col min="4630" max="4630" width="14.140625" style="2" customWidth="1"/>
    <col min="4631" max="4631" width="11.28515625" style="2" customWidth="1"/>
    <col min="4632" max="4632" width="0" style="2" hidden="1" customWidth="1"/>
    <col min="4633" max="4633" width="13.140625" style="2" customWidth="1"/>
    <col min="4634" max="4636" width="0" style="2" hidden="1" customWidth="1"/>
    <col min="4637" max="4637" width="12.28515625" style="2" customWidth="1"/>
    <col min="4638" max="4638" width="15.28515625" style="2" customWidth="1"/>
    <col min="4639" max="4640" width="0" style="2" hidden="1" customWidth="1"/>
    <col min="4641" max="4868" width="9.140625" style="2"/>
    <col min="4869" max="4869" width="4.85546875" style="2" customWidth="1"/>
    <col min="4870" max="4870" width="32.28515625" style="2" customWidth="1"/>
    <col min="4871" max="4871" width="10.85546875" style="2" customWidth="1"/>
    <col min="4872" max="4872" width="6.85546875" style="2" customWidth="1"/>
    <col min="4873" max="4873" width="8.7109375" style="2" customWidth="1"/>
    <col min="4874" max="4874" width="12.140625" style="2" customWidth="1"/>
    <col min="4875" max="4875" width="0" style="2" hidden="1" customWidth="1"/>
    <col min="4876" max="4876" width="12" style="2" customWidth="1"/>
    <col min="4877" max="4877" width="12.42578125" style="2" customWidth="1"/>
    <col min="4878" max="4878" width="5.140625" style="2" customWidth="1"/>
    <col min="4879" max="4880" width="11.28515625" style="2" customWidth="1"/>
    <col min="4881" max="4881" width="10.5703125" style="2" customWidth="1"/>
    <col min="4882" max="4882" width="11.85546875" style="2" customWidth="1"/>
    <col min="4883" max="4883" width="10.42578125" style="2" customWidth="1"/>
    <col min="4884" max="4884" width="0" style="2" hidden="1" customWidth="1"/>
    <col min="4885" max="4885" width="5" style="2" customWidth="1"/>
    <col min="4886" max="4886" width="14.140625" style="2" customWidth="1"/>
    <col min="4887" max="4887" width="11.28515625" style="2" customWidth="1"/>
    <col min="4888" max="4888" width="0" style="2" hidden="1" customWidth="1"/>
    <col min="4889" max="4889" width="13.140625" style="2" customWidth="1"/>
    <col min="4890" max="4892" width="0" style="2" hidden="1" customWidth="1"/>
    <col min="4893" max="4893" width="12.28515625" style="2" customWidth="1"/>
    <col min="4894" max="4894" width="15.28515625" style="2" customWidth="1"/>
    <col min="4895" max="4896" width="0" style="2" hidden="1" customWidth="1"/>
    <col min="4897" max="5124" width="9.140625" style="2"/>
    <col min="5125" max="5125" width="4.85546875" style="2" customWidth="1"/>
    <col min="5126" max="5126" width="32.28515625" style="2" customWidth="1"/>
    <col min="5127" max="5127" width="10.85546875" style="2" customWidth="1"/>
    <col min="5128" max="5128" width="6.85546875" style="2" customWidth="1"/>
    <col min="5129" max="5129" width="8.7109375" style="2" customWidth="1"/>
    <col min="5130" max="5130" width="12.140625" style="2" customWidth="1"/>
    <col min="5131" max="5131" width="0" style="2" hidden="1" customWidth="1"/>
    <col min="5132" max="5132" width="12" style="2" customWidth="1"/>
    <col min="5133" max="5133" width="12.42578125" style="2" customWidth="1"/>
    <col min="5134" max="5134" width="5.140625" style="2" customWidth="1"/>
    <col min="5135" max="5136" width="11.28515625" style="2" customWidth="1"/>
    <col min="5137" max="5137" width="10.5703125" style="2" customWidth="1"/>
    <col min="5138" max="5138" width="11.85546875" style="2" customWidth="1"/>
    <col min="5139" max="5139" width="10.42578125" style="2" customWidth="1"/>
    <col min="5140" max="5140" width="0" style="2" hidden="1" customWidth="1"/>
    <col min="5141" max="5141" width="5" style="2" customWidth="1"/>
    <col min="5142" max="5142" width="14.140625" style="2" customWidth="1"/>
    <col min="5143" max="5143" width="11.28515625" style="2" customWidth="1"/>
    <col min="5144" max="5144" width="0" style="2" hidden="1" customWidth="1"/>
    <col min="5145" max="5145" width="13.140625" style="2" customWidth="1"/>
    <col min="5146" max="5148" width="0" style="2" hidden="1" customWidth="1"/>
    <col min="5149" max="5149" width="12.28515625" style="2" customWidth="1"/>
    <col min="5150" max="5150" width="15.28515625" style="2" customWidth="1"/>
    <col min="5151" max="5152" width="0" style="2" hidden="1" customWidth="1"/>
    <col min="5153" max="5380" width="9.140625" style="2"/>
    <col min="5381" max="5381" width="4.85546875" style="2" customWidth="1"/>
    <col min="5382" max="5382" width="32.28515625" style="2" customWidth="1"/>
    <col min="5383" max="5383" width="10.85546875" style="2" customWidth="1"/>
    <col min="5384" max="5384" width="6.85546875" style="2" customWidth="1"/>
    <col min="5385" max="5385" width="8.7109375" style="2" customWidth="1"/>
    <col min="5386" max="5386" width="12.140625" style="2" customWidth="1"/>
    <col min="5387" max="5387" width="0" style="2" hidden="1" customWidth="1"/>
    <col min="5388" max="5388" width="12" style="2" customWidth="1"/>
    <col min="5389" max="5389" width="12.42578125" style="2" customWidth="1"/>
    <col min="5390" max="5390" width="5.140625" style="2" customWidth="1"/>
    <col min="5391" max="5392" width="11.28515625" style="2" customWidth="1"/>
    <col min="5393" max="5393" width="10.5703125" style="2" customWidth="1"/>
    <col min="5394" max="5394" width="11.85546875" style="2" customWidth="1"/>
    <col min="5395" max="5395" width="10.42578125" style="2" customWidth="1"/>
    <col min="5396" max="5396" width="0" style="2" hidden="1" customWidth="1"/>
    <col min="5397" max="5397" width="5" style="2" customWidth="1"/>
    <col min="5398" max="5398" width="14.140625" style="2" customWidth="1"/>
    <col min="5399" max="5399" width="11.28515625" style="2" customWidth="1"/>
    <col min="5400" max="5400" width="0" style="2" hidden="1" customWidth="1"/>
    <col min="5401" max="5401" width="13.140625" style="2" customWidth="1"/>
    <col min="5402" max="5404" width="0" style="2" hidden="1" customWidth="1"/>
    <col min="5405" max="5405" width="12.28515625" style="2" customWidth="1"/>
    <col min="5406" max="5406" width="15.28515625" style="2" customWidth="1"/>
    <col min="5407" max="5408" width="0" style="2" hidden="1" customWidth="1"/>
    <col min="5409" max="5636" width="9.140625" style="2"/>
    <col min="5637" max="5637" width="4.85546875" style="2" customWidth="1"/>
    <col min="5638" max="5638" width="32.28515625" style="2" customWidth="1"/>
    <col min="5639" max="5639" width="10.85546875" style="2" customWidth="1"/>
    <col min="5640" max="5640" width="6.85546875" style="2" customWidth="1"/>
    <col min="5641" max="5641" width="8.7109375" style="2" customWidth="1"/>
    <col min="5642" max="5642" width="12.140625" style="2" customWidth="1"/>
    <col min="5643" max="5643" width="0" style="2" hidden="1" customWidth="1"/>
    <col min="5644" max="5644" width="12" style="2" customWidth="1"/>
    <col min="5645" max="5645" width="12.42578125" style="2" customWidth="1"/>
    <col min="5646" max="5646" width="5.140625" style="2" customWidth="1"/>
    <col min="5647" max="5648" width="11.28515625" style="2" customWidth="1"/>
    <col min="5649" max="5649" width="10.5703125" style="2" customWidth="1"/>
    <col min="5650" max="5650" width="11.85546875" style="2" customWidth="1"/>
    <col min="5651" max="5651" width="10.42578125" style="2" customWidth="1"/>
    <col min="5652" max="5652" width="0" style="2" hidden="1" customWidth="1"/>
    <col min="5653" max="5653" width="5" style="2" customWidth="1"/>
    <col min="5654" max="5654" width="14.140625" style="2" customWidth="1"/>
    <col min="5655" max="5655" width="11.28515625" style="2" customWidth="1"/>
    <col min="5656" max="5656" width="0" style="2" hidden="1" customWidth="1"/>
    <col min="5657" max="5657" width="13.140625" style="2" customWidth="1"/>
    <col min="5658" max="5660" width="0" style="2" hidden="1" customWidth="1"/>
    <col min="5661" max="5661" width="12.28515625" style="2" customWidth="1"/>
    <col min="5662" max="5662" width="15.28515625" style="2" customWidth="1"/>
    <col min="5663" max="5664" width="0" style="2" hidden="1" customWidth="1"/>
    <col min="5665" max="5892" width="9.140625" style="2"/>
    <col min="5893" max="5893" width="4.85546875" style="2" customWidth="1"/>
    <col min="5894" max="5894" width="32.28515625" style="2" customWidth="1"/>
    <col min="5895" max="5895" width="10.85546875" style="2" customWidth="1"/>
    <col min="5896" max="5896" width="6.85546875" style="2" customWidth="1"/>
    <col min="5897" max="5897" width="8.7109375" style="2" customWidth="1"/>
    <col min="5898" max="5898" width="12.140625" style="2" customWidth="1"/>
    <col min="5899" max="5899" width="0" style="2" hidden="1" customWidth="1"/>
    <col min="5900" max="5900" width="12" style="2" customWidth="1"/>
    <col min="5901" max="5901" width="12.42578125" style="2" customWidth="1"/>
    <col min="5902" max="5902" width="5.140625" style="2" customWidth="1"/>
    <col min="5903" max="5904" width="11.28515625" style="2" customWidth="1"/>
    <col min="5905" max="5905" width="10.5703125" style="2" customWidth="1"/>
    <col min="5906" max="5906" width="11.85546875" style="2" customWidth="1"/>
    <col min="5907" max="5907" width="10.42578125" style="2" customWidth="1"/>
    <col min="5908" max="5908" width="0" style="2" hidden="1" customWidth="1"/>
    <col min="5909" max="5909" width="5" style="2" customWidth="1"/>
    <col min="5910" max="5910" width="14.140625" style="2" customWidth="1"/>
    <col min="5911" max="5911" width="11.28515625" style="2" customWidth="1"/>
    <col min="5912" max="5912" width="0" style="2" hidden="1" customWidth="1"/>
    <col min="5913" max="5913" width="13.140625" style="2" customWidth="1"/>
    <col min="5914" max="5916" width="0" style="2" hidden="1" customWidth="1"/>
    <col min="5917" max="5917" width="12.28515625" style="2" customWidth="1"/>
    <col min="5918" max="5918" width="15.28515625" style="2" customWidth="1"/>
    <col min="5919" max="5920" width="0" style="2" hidden="1" customWidth="1"/>
    <col min="5921" max="6148" width="9.140625" style="2"/>
    <col min="6149" max="6149" width="4.85546875" style="2" customWidth="1"/>
    <col min="6150" max="6150" width="32.28515625" style="2" customWidth="1"/>
    <col min="6151" max="6151" width="10.85546875" style="2" customWidth="1"/>
    <col min="6152" max="6152" width="6.85546875" style="2" customWidth="1"/>
    <col min="6153" max="6153" width="8.7109375" style="2" customWidth="1"/>
    <col min="6154" max="6154" width="12.140625" style="2" customWidth="1"/>
    <col min="6155" max="6155" width="0" style="2" hidden="1" customWidth="1"/>
    <col min="6156" max="6156" width="12" style="2" customWidth="1"/>
    <col min="6157" max="6157" width="12.42578125" style="2" customWidth="1"/>
    <col min="6158" max="6158" width="5.140625" style="2" customWidth="1"/>
    <col min="6159" max="6160" width="11.28515625" style="2" customWidth="1"/>
    <col min="6161" max="6161" width="10.5703125" style="2" customWidth="1"/>
    <col min="6162" max="6162" width="11.85546875" style="2" customWidth="1"/>
    <col min="6163" max="6163" width="10.42578125" style="2" customWidth="1"/>
    <col min="6164" max="6164" width="0" style="2" hidden="1" customWidth="1"/>
    <col min="6165" max="6165" width="5" style="2" customWidth="1"/>
    <col min="6166" max="6166" width="14.140625" style="2" customWidth="1"/>
    <col min="6167" max="6167" width="11.28515625" style="2" customWidth="1"/>
    <col min="6168" max="6168" width="0" style="2" hidden="1" customWidth="1"/>
    <col min="6169" max="6169" width="13.140625" style="2" customWidth="1"/>
    <col min="6170" max="6172" width="0" style="2" hidden="1" customWidth="1"/>
    <col min="6173" max="6173" width="12.28515625" style="2" customWidth="1"/>
    <col min="6174" max="6174" width="15.28515625" style="2" customWidth="1"/>
    <col min="6175" max="6176" width="0" style="2" hidden="1" customWidth="1"/>
    <col min="6177" max="6404" width="9.140625" style="2"/>
    <col min="6405" max="6405" width="4.85546875" style="2" customWidth="1"/>
    <col min="6406" max="6406" width="32.28515625" style="2" customWidth="1"/>
    <col min="6407" max="6407" width="10.85546875" style="2" customWidth="1"/>
    <col min="6408" max="6408" width="6.85546875" style="2" customWidth="1"/>
    <col min="6409" max="6409" width="8.7109375" style="2" customWidth="1"/>
    <col min="6410" max="6410" width="12.140625" style="2" customWidth="1"/>
    <col min="6411" max="6411" width="0" style="2" hidden="1" customWidth="1"/>
    <col min="6412" max="6412" width="12" style="2" customWidth="1"/>
    <col min="6413" max="6413" width="12.42578125" style="2" customWidth="1"/>
    <col min="6414" max="6414" width="5.140625" style="2" customWidth="1"/>
    <col min="6415" max="6416" width="11.28515625" style="2" customWidth="1"/>
    <col min="6417" max="6417" width="10.5703125" style="2" customWidth="1"/>
    <col min="6418" max="6418" width="11.85546875" style="2" customWidth="1"/>
    <col min="6419" max="6419" width="10.42578125" style="2" customWidth="1"/>
    <col min="6420" max="6420" width="0" style="2" hidden="1" customWidth="1"/>
    <col min="6421" max="6421" width="5" style="2" customWidth="1"/>
    <col min="6422" max="6422" width="14.140625" style="2" customWidth="1"/>
    <col min="6423" max="6423" width="11.28515625" style="2" customWidth="1"/>
    <col min="6424" max="6424" width="0" style="2" hidden="1" customWidth="1"/>
    <col min="6425" max="6425" width="13.140625" style="2" customWidth="1"/>
    <col min="6426" max="6428" width="0" style="2" hidden="1" customWidth="1"/>
    <col min="6429" max="6429" width="12.28515625" style="2" customWidth="1"/>
    <col min="6430" max="6430" width="15.28515625" style="2" customWidth="1"/>
    <col min="6431" max="6432" width="0" style="2" hidden="1" customWidth="1"/>
    <col min="6433" max="6660" width="9.140625" style="2"/>
    <col min="6661" max="6661" width="4.85546875" style="2" customWidth="1"/>
    <col min="6662" max="6662" width="32.28515625" style="2" customWidth="1"/>
    <col min="6663" max="6663" width="10.85546875" style="2" customWidth="1"/>
    <col min="6664" max="6664" width="6.85546875" style="2" customWidth="1"/>
    <col min="6665" max="6665" width="8.7109375" style="2" customWidth="1"/>
    <col min="6666" max="6666" width="12.140625" style="2" customWidth="1"/>
    <col min="6667" max="6667" width="0" style="2" hidden="1" customWidth="1"/>
    <col min="6668" max="6668" width="12" style="2" customWidth="1"/>
    <col min="6669" max="6669" width="12.42578125" style="2" customWidth="1"/>
    <col min="6670" max="6670" width="5.140625" style="2" customWidth="1"/>
    <col min="6671" max="6672" width="11.28515625" style="2" customWidth="1"/>
    <col min="6673" max="6673" width="10.5703125" style="2" customWidth="1"/>
    <col min="6674" max="6674" width="11.85546875" style="2" customWidth="1"/>
    <col min="6675" max="6675" width="10.42578125" style="2" customWidth="1"/>
    <col min="6676" max="6676" width="0" style="2" hidden="1" customWidth="1"/>
    <col min="6677" max="6677" width="5" style="2" customWidth="1"/>
    <col min="6678" max="6678" width="14.140625" style="2" customWidth="1"/>
    <col min="6679" max="6679" width="11.28515625" style="2" customWidth="1"/>
    <col min="6680" max="6680" width="0" style="2" hidden="1" customWidth="1"/>
    <col min="6681" max="6681" width="13.140625" style="2" customWidth="1"/>
    <col min="6682" max="6684" width="0" style="2" hidden="1" customWidth="1"/>
    <col min="6685" max="6685" width="12.28515625" style="2" customWidth="1"/>
    <col min="6686" max="6686" width="15.28515625" style="2" customWidth="1"/>
    <col min="6687" max="6688" width="0" style="2" hidden="1" customWidth="1"/>
    <col min="6689" max="6916" width="9.140625" style="2"/>
    <col min="6917" max="6917" width="4.85546875" style="2" customWidth="1"/>
    <col min="6918" max="6918" width="32.28515625" style="2" customWidth="1"/>
    <col min="6919" max="6919" width="10.85546875" style="2" customWidth="1"/>
    <col min="6920" max="6920" width="6.85546875" style="2" customWidth="1"/>
    <col min="6921" max="6921" width="8.7109375" style="2" customWidth="1"/>
    <col min="6922" max="6922" width="12.140625" style="2" customWidth="1"/>
    <col min="6923" max="6923" width="0" style="2" hidden="1" customWidth="1"/>
    <col min="6924" max="6924" width="12" style="2" customWidth="1"/>
    <col min="6925" max="6925" width="12.42578125" style="2" customWidth="1"/>
    <col min="6926" max="6926" width="5.140625" style="2" customWidth="1"/>
    <col min="6927" max="6928" width="11.28515625" style="2" customWidth="1"/>
    <col min="6929" max="6929" width="10.5703125" style="2" customWidth="1"/>
    <col min="6930" max="6930" width="11.85546875" style="2" customWidth="1"/>
    <col min="6931" max="6931" width="10.42578125" style="2" customWidth="1"/>
    <col min="6932" max="6932" width="0" style="2" hidden="1" customWidth="1"/>
    <col min="6933" max="6933" width="5" style="2" customWidth="1"/>
    <col min="6934" max="6934" width="14.140625" style="2" customWidth="1"/>
    <col min="6935" max="6935" width="11.28515625" style="2" customWidth="1"/>
    <col min="6936" max="6936" width="0" style="2" hidden="1" customWidth="1"/>
    <col min="6937" max="6937" width="13.140625" style="2" customWidth="1"/>
    <col min="6938" max="6940" width="0" style="2" hidden="1" customWidth="1"/>
    <col min="6941" max="6941" width="12.28515625" style="2" customWidth="1"/>
    <col min="6942" max="6942" width="15.28515625" style="2" customWidth="1"/>
    <col min="6943" max="6944" width="0" style="2" hidden="1" customWidth="1"/>
    <col min="6945" max="7172" width="9.140625" style="2"/>
    <col min="7173" max="7173" width="4.85546875" style="2" customWidth="1"/>
    <col min="7174" max="7174" width="32.28515625" style="2" customWidth="1"/>
    <col min="7175" max="7175" width="10.85546875" style="2" customWidth="1"/>
    <col min="7176" max="7176" width="6.85546875" style="2" customWidth="1"/>
    <col min="7177" max="7177" width="8.7109375" style="2" customWidth="1"/>
    <col min="7178" max="7178" width="12.140625" style="2" customWidth="1"/>
    <col min="7179" max="7179" width="0" style="2" hidden="1" customWidth="1"/>
    <col min="7180" max="7180" width="12" style="2" customWidth="1"/>
    <col min="7181" max="7181" width="12.42578125" style="2" customWidth="1"/>
    <col min="7182" max="7182" width="5.140625" style="2" customWidth="1"/>
    <col min="7183" max="7184" width="11.28515625" style="2" customWidth="1"/>
    <col min="7185" max="7185" width="10.5703125" style="2" customWidth="1"/>
    <col min="7186" max="7186" width="11.85546875" style="2" customWidth="1"/>
    <col min="7187" max="7187" width="10.42578125" style="2" customWidth="1"/>
    <col min="7188" max="7188" width="0" style="2" hidden="1" customWidth="1"/>
    <col min="7189" max="7189" width="5" style="2" customWidth="1"/>
    <col min="7190" max="7190" width="14.140625" style="2" customWidth="1"/>
    <col min="7191" max="7191" width="11.28515625" style="2" customWidth="1"/>
    <col min="7192" max="7192" width="0" style="2" hidden="1" customWidth="1"/>
    <col min="7193" max="7193" width="13.140625" style="2" customWidth="1"/>
    <col min="7194" max="7196" width="0" style="2" hidden="1" customWidth="1"/>
    <col min="7197" max="7197" width="12.28515625" style="2" customWidth="1"/>
    <col min="7198" max="7198" width="15.28515625" style="2" customWidth="1"/>
    <col min="7199" max="7200" width="0" style="2" hidden="1" customWidth="1"/>
    <col min="7201" max="7428" width="9.140625" style="2"/>
    <col min="7429" max="7429" width="4.85546875" style="2" customWidth="1"/>
    <col min="7430" max="7430" width="32.28515625" style="2" customWidth="1"/>
    <col min="7431" max="7431" width="10.85546875" style="2" customWidth="1"/>
    <col min="7432" max="7432" width="6.85546875" style="2" customWidth="1"/>
    <col min="7433" max="7433" width="8.7109375" style="2" customWidth="1"/>
    <col min="7434" max="7434" width="12.140625" style="2" customWidth="1"/>
    <col min="7435" max="7435" width="0" style="2" hidden="1" customWidth="1"/>
    <col min="7436" max="7436" width="12" style="2" customWidth="1"/>
    <col min="7437" max="7437" width="12.42578125" style="2" customWidth="1"/>
    <col min="7438" max="7438" width="5.140625" style="2" customWidth="1"/>
    <col min="7439" max="7440" width="11.28515625" style="2" customWidth="1"/>
    <col min="7441" max="7441" width="10.5703125" style="2" customWidth="1"/>
    <col min="7442" max="7442" width="11.85546875" style="2" customWidth="1"/>
    <col min="7443" max="7443" width="10.42578125" style="2" customWidth="1"/>
    <col min="7444" max="7444" width="0" style="2" hidden="1" customWidth="1"/>
    <col min="7445" max="7445" width="5" style="2" customWidth="1"/>
    <col min="7446" max="7446" width="14.140625" style="2" customWidth="1"/>
    <col min="7447" max="7447" width="11.28515625" style="2" customWidth="1"/>
    <col min="7448" max="7448" width="0" style="2" hidden="1" customWidth="1"/>
    <col min="7449" max="7449" width="13.140625" style="2" customWidth="1"/>
    <col min="7450" max="7452" width="0" style="2" hidden="1" customWidth="1"/>
    <col min="7453" max="7453" width="12.28515625" style="2" customWidth="1"/>
    <col min="7454" max="7454" width="15.28515625" style="2" customWidth="1"/>
    <col min="7455" max="7456" width="0" style="2" hidden="1" customWidth="1"/>
    <col min="7457" max="7684" width="9.140625" style="2"/>
    <col min="7685" max="7685" width="4.85546875" style="2" customWidth="1"/>
    <col min="7686" max="7686" width="32.28515625" style="2" customWidth="1"/>
    <col min="7687" max="7687" width="10.85546875" style="2" customWidth="1"/>
    <col min="7688" max="7688" width="6.85546875" style="2" customWidth="1"/>
    <col min="7689" max="7689" width="8.7109375" style="2" customWidth="1"/>
    <col min="7690" max="7690" width="12.140625" style="2" customWidth="1"/>
    <col min="7691" max="7691" width="0" style="2" hidden="1" customWidth="1"/>
    <col min="7692" max="7692" width="12" style="2" customWidth="1"/>
    <col min="7693" max="7693" width="12.42578125" style="2" customWidth="1"/>
    <col min="7694" max="7694" width="5.140625" style="2" customWidth="1"/>
    <col min="7695" max="7696" width="11.28515625" style="2" customWidth="1"/>
    <col min="7697" max="7697" width="10.5703125" style="2" customWidth="1"/>
    <col min="7698" max="7698" width="11.85546875" style="2" customWidth="1"/>
    <col min="7699" max="7699" width="10.42578125" style="2" customWidth="1"/>
    <col min="7700" max="7700" width="0" style="2" hidden="1" customWidth="1"/>
    <col min="7701" max="7701" width="5" style="2" customWidth="1"/>
    <col min="7702" max="7702" width="14.140625" style="2" customWidth="1"/>
    <col min="7703" max="7703" width="11.28515625" style="2" customWidth="1"/>
    <col min="7704" max="7704" width="0" style="2" hidden="1" customWidth="1"/>
    <col min="7705" max="7705" width="13.140625" style="2" customWidth="1"/>
    <col min="7706" max="7708" width="0" style="2" hidden="1" customWidth="1"/>
    <col min="7709" max="7709" width="12.28515625" style="2" customWidth="1"/>
    <col min="7710" max="7710" width="15.28515625" style="2" customWidth="1"/>
    <col min="7711" max="7712" width="0" style="2" hidden="1" customWidth="1"/>
    <col min="7713" max="7940" width="9.140625" style="2"/>
    <col min="7941" max="7941" width="4.85546875" style="2" customWidth="1"/>
    <col min="7942" max="7942" width="32.28515625" style="2" customWidth="1"/>
    <col min="7943" max="7943" width="10.85546875" style="2" customWidth="1"/>
    <col min="7944" max="7944" width="6.85546875" style="2" customWidth="1"/>
    <col min="7945" max="7945" width="8.7109375" style="2" customWidth="1"/>
    <col min="7946" max="7946" width="12.140625" style="2" customWidth="1"/>
    <col min="7947" max="7947" width="0" style="2" hidden="1" customWidth="1"/>
    <col min="7948" max="7948" width="12" style="2" customWidth="1"/>
    <col min="7949" max="7949" width="12.42578125" style="2" customWidth="1"/>
    <col min="7950" max="7950" width="5.140625" style="2" customWidth="1"/>
    <col min="7951" max="7952" width="11.28515625" style="2" customWidth="1"/>
    <col min="7953" max="7953" width="10.5703125" style="2" customWidth="1"/>
    <col min="7954" max="7954" width="11.85546875" style="2" customWidth="1"/>
    <col min="7955" max="7955" width="10.42578125" style="2" customWidth="1"/>
    <col min="7956" max="7956" width="0" style="2" hidden="1" customWidth="1"/>
    <col min="7957" max="7957" width="5" style="2" customWidth="1"/>
    <col min="7958" max="7958" width="14.140625" style="2" customWidth="1"/>
    <col min="7959" max="7959" width="11.28515625" style="2" customWidth="1"/>
    <col min="7960" max="7960" width="0" style="2" hidden="1" customWidth="1"/>
    <col min="7961" max="7961" width="13.140625" style="2" customWidth="1"/>
    <col min="7962" max="7964" width="0" style="2" hidden="1" customWidth="1"/>
    <col min="7965" max="7965" width="12.28515625" style="2" customWidth="1"/>
    <col min="7966" max="7966" width="15.28515625" style="2" customWidth="1"/>
    <col min="7967" max="7968" width="0" style="2" hidden="1" customWidth="1"/>
    <col min="7969" max="8196" width="9.140625" style="2"/>
    <col min="8197" max="8197" width="4.85546875" style="2" customWidth="1"/>
    <col min="8198" max="8198" width="32.28515625" style="2" customWidth="1"/>
    <col min="8199" max="8199" width="10.85546875" style="2" customWidth="1"/>
    <col min="8200" max="8200" width="6.85546875" style="2" customWidth="1"/>
    <col min="8201" max="8201" width="8.7109375" style="2" customWidth="1"/>
    <col min="8202" max="8202" width="12.140625" style="2" customWidth="1"/>
    <col min="8203" max="8203" width="0" style="2" hidden="1" customWidth="1"/>
    <col min="8204" max="8204" width="12" style="2" customWidth="1"/>
    <col min="8205" max="8205" width="12.42578125" style="2" customWidth="1"/>
    <col min="8206" max="8206" width="5.140625" style="2" customWidth="1"/>
    <col min="8207" max="8208" width="11.28515625" style="2" customWidth="1"/>
    <col min="8209" max="8209" width="10.5703125" style="2" customWidth="1"/>
    <col min="8210" max="8210" width="11.85546875" style="2" customWidth="1"/>
    <col min="8211" max="8211" width="10.42578125" style="2" customWidth="1"/>
    <col min="8212" max="8212" width="0" style="2" hidden="1" customWidth="1"/>
    <col min="8213" max="8213" width="5" style="2" customWidth="1"/>
    <col min="8214" max="8214" width="14.140625" style="2" customWidth="1"/>
    <col min="8215" max="8215" width="11.28515625" style="2" customWidth="1"/>
    <col min="8216" max="8216" width="0" style="2" hidden="1" customWidth="1"/>
    <col min="8217" max="8217" width="13.140625" style="2" customWidth="1"/>
    <col min="8218" max="8220" width="0" style="2" hidden="1" customWidth="1"/>
    <col min="8221" max="8221" width="12.28515625" style="2" customWidth="1"/>
    <col min="8222" max="8222" width="15.28515625" style="2" customWidth="1"/>
    <col min="8223" max="8224" width="0" style="2" hidden="1" customWidth="1"/>
    <col min="8225" max="8452" width="9.140625" style="2"/>
    <col min="8453" max="8453" width="4.85546875" style="2" customWidth="1"/>
    <col min="8454" max="8454" width="32.28515625" style="2" customWidth="1"/>
    <col min="8455" max="8455" width="10.85546875" style="2" customWidth="1"/>
    <col min="8456" max="8456" width="6.85546875" style="2" customWidth="1"/>
    <col min="8457" max="8457" width="8.7109375" style="2" customWidth="1"/>
    <col min="8458" max="8458" width="12.140625" style="2" customWidth="1"/>
    <col min="8459" max="8459" width="0" style="2" hidden="1" customWidth="1"/>
    <col min="8460" max="8460" width="12" style="2" customWidth="1"/>
    <col min="8461" max="8461" width="12.42578125" style="2" customWidth="1"/>
    <col min="8462" max="8462" width="5.140625" style="2" customWidth="1"/>
    <col min="8463" max="8464" width="11.28515625" style="2" customWidth="1"/>
    <col min="8465" max="8465" width="10.5703125" style="2" customWidth="1"/>
    <col min="8466" max="8466" width="11.85546875" style="2" customWidth="1"/>
    <col min="8467" max="8467" width="10.42578125" style="2" customWidth="1"/>
    <col min="8468" max="8468" width="0" style="2" hidden="1" customWidth="1"/>
    <col min="8469" max="8469" width="5" style="2" customWidth="1"/>
    <col min="8470" max="8470" width="14.140625" style="2" customWidth="1"/>
    <col min="8471" max="8471" width="11.28515625" style="2" customWidth="1"/>
    <col min="8472" max="8472" width="0" style="2" hidden="1" customWidth="1"/>
    <col min="8473" max="8473" width="13.140625" style="2" customWidth="1"/>
    <col min="8474" max="8476" width="0" style="2" hidden="1" customWidth="1"/>
    <col min="8477" max="8477" width="12.28515625" style="2" customWidth="1"/>
    <col min="8478" max="8478" width="15.28515625" style="2" customWidth="1"/>
    <col min="8479" max="8480" width="0" style="2" hidden="1" customWidth="1"/>
    <col min="8481" max="8708" width="9.140625" style="2"/>
    <col min="8709" max="8709" width="4.85546875" style="2" customWidth="1"/>
    <col min="8710" max="8710" width="32.28515625" style="2" customWidth="1"/>
    <col min="8711" max="8711" width="10.85546875" style="2" customWidth="1"/>
    <col min="8712" max="8712" width="6.85546875" style="2" customWidth="1"/>
    <col min="8713" max="8713" width="8.7109375" style="2" customWidth="1"/>
    <col min="8714" max="8714" width="12.140625" style="2" customWidth="1"/>
    <col min="8715" max="8715" width="0" style="2" hidden="1" customWidth="1"/>
    <col min="8716" max="8716" width="12" style="2" customWidth="1"/>
    <col min="8717" max="8717" width="12.42578125" style="2" customWidth="1"/>
    <col min="8718" max="8718" width="5.140625" style="2" customWidth="1"/>
    <col min="8719" max="8720" width="11.28515625" style="2" customWidth="1"/>
    <col min="8721" max="8721" width="10.5703125" style="2" customWidth="1"/>
    <col min="8722" max="8722" width="11.85546875" style="2" customWidth="1"/>
    <col min="8723" max="8723" width="10.42578125" style="2" customWidth="1"/>
    <col min="8724" max="8724" width="0" style="2" hidden="1" customWidth="1"/>
    <col min="8725" max="8725" width="5" style="2" customWidth="1"/>
    <col min="8726" max="8726" width="14.140625" style="2" customWidth="1"/>
    <col min="8727" max="8727" width="11.28515625" style="2" customWidth="1"/>
    <col min="8728" max="8728" width="0" style="2" hidden="1" customWidth="1"/>
    <col min="8729" max="8729" width="13.140625" style="2" customWidth="1"/>
    <col min="8730" max="8732" width="0" style="2" hidden="1" customWidth="1"/>
    <col min="8733" max="8733" width="12.28515625" style="2" customWidth="1"/>
    <col min="8734" max="8734" width="15.28515625" style="2" customWidth="1"/>
    <col min="8735" max="8736" width="0" style="2" hidden="1" customWidth="1"/>
    <col min="8737" max="8964" width="9.140625" style="2"/>
    <col min="8965" max="8965" width="4.85546875" style="2" customWidth="1"/>
    <col min="8966" max="8966" width="32.28515625" style="2" customWidth="1"/>
    <col min="8967" max="8967" width="10.85546875" style="2" customWidth="1"/>
    <col min="8968" max="8968" width="6.85546875" style="2" customWidth="1"/>
    <col min="8969" max="8969" width="8.7109375" style="2" customWidth="1"/>
    <col min="8970" max="8970" width="12.140625" style="2" customWidth="1"/>
    <col min="8971" max="8971" width="0" style="2" hidden="1" customWidth="1"/>
    <col min="8972" max="8972" width="12" style="2" customWidth="1"/>
    <col min="8973" max="8973" width="12.42578125" style="2" customWidth="1"/>
    <col min="8974" max="8974" width="5.140625" style="2" customWidth="1"/>
    <col min="8975" max="8976" width="11.28515625" style="2" customWidth="1"/>
    <col min="8977" max="8977" width="10.5703125" style="2" customWidth="1"/>
    <col min="8978" max="8978" width="11.85546875" style="2" customWidth="1"/>
    <col min="8979" max="8979" width="10.42578125" style="2" customWidth="1"/>
    <col min="8980" max="8980" width="0" style="2" hidden="1" customWidth="1"/>
    <col min="8981" max="8981" width="5" style="2" customWidth="1"/>
    <col min="8982" max="8982" width="14.140625" style="2" customWidth="1"/>
    <col min="8983" max="8983" width="11.28515625" style="2" customWidth="1"/>
    <col min="8984" max="8984" width="0" style="2" hidden="1" customWidth="1"/>
    <col min="8985" max="8985" width="13.140625" style="2" customWidth="1"/>
    <col min="8986" max="8988" width="0" style="2" hidden="1" customWidth="1"/>
    <col min="8989" max="8989" width="12.28515625" style="2" customWidth="1"/>
    <col min="8990" max="8990" width="15.28515625" style="2" customWidth="1"/>
    <col min="8991" max="8992" width="0" style="2" hidden="1" customWidth="1"/>
    <col min="8993" max="9220" width="9.140625" style="2"/>
    <col min="9221" max="9221" width="4.85546875" style="2" customWidth="1"/>
    <col min="9222" max="9222" width="32.28515625" style="2" customWidth="1"/>
    <col min="9223" max="9223" width="10.85546875" style="2" customWidth="1"/>
    <col min="9224" max="9224" width="6.85546875" style="2" customWidth="1"/>
    <col min="9225" max="9225" width="8.7109375" style="2" customWidth="1"/>
    <col min="9226" max="9226" width="12.140625" style="2" customWidth="1"/>
    <col min="9227" max="9227" width="0" style="2" hidden="1" customWidth="1"/>
    <col min="9228" max="9228" width="12" style="2" customWidth="1"/>
    <col min="9229" max="9229" width="12.42578125" style="2" customWidth="1"/>
    <col min="9230" max="9230" width="5.140625" style="2" customWidth="1"/>
    <col min="9231" max="9232" width="11.28515625" style="2" customWidth="1"/>
    <col min="9233" max="9233" width="10.5703125" style="2" customWidth="1"/>
    <col min="9234" max="9234" width="11.85546875" style="2" customWidth="1"/>
    <col min="9235" max="9235" width="10.42578125" style="2" customWidth="1"/>
    <col min="9236" max="9236" width="0" style="2" hidden="1" customWidth="1"/>
    <col min="9237" max="9237" width="5" style="2" customWidth="1"/>
    <col min="9238" max="9238" width="14.140625" style="2" customWidth="1"/>
    <col min="9239" max="9239" width="11.28515625" style="2" customWidth="1"/>
    <col min="9240" max="9240" width="0" style="2" hidden="1" customWidth="1"/>
    <col min="9241" max="9241" width="13.140625" style="2" customWidth="1"/>
    <col min="9242" max="9244" width="0" style="2" hidden="1" customWidth="1"/>
    <col min="9245" max="9245" width="12.28515625" style="2" customWidth="1"/>
    <col min="9246" max="9246" width="15.28515625" style="2" customWidth="1"/>
    <col min="9247" max="9248" width="0" style="2" hidden="1" customWidth="1"/>
    <col min="9249" max="9476" width="9.140625" style="2"/>
    <col min="9477" max="9477" width="4.85546875" style="2" customWidth="1"/>
    <col min="9478" max="9478" width="32.28515625" style="2" customWidth="1"/>
    <col min="9479" max="9479" width="10.85546875" style="2" customWidth="1"/>
    <col min="9480" max="9480" width="6.85546875" style="2" customWidth="1"/>
    <col min="9481" max="9481" width="8.7109375" style="2" customWidth="1"/>
    <col min="9482" max="9482" width="12.140625" style="2" customWidth="1"/>
    <col min="9483" max="9483" width="0" style="2" hidden="1" customWidth="1"/>
    <col min="9484" max="9484" width="12" style="2" customWidth="1"/>
    <col min="9485" max="9485" width="12.42578125" style="2" customWidth="1"/>
    <col min="9486" max="9486" width="5.140625" style="2" customWidth="1"/>
    <col min="9487" max="9488" width="11.28515625" style="2" customWidth="1"/>
    <col min="9489" max="9489" width="10.5703125" style="2" customWidth="1"/>
    <col min="9490" max="9490" width="11.85546875" style="2" customWidth="1"/>
    <col min="9491" max="9491" width="10.42578125" style="2" customWidth="1"/>
    <col min="9492" max="9492" width="0" style="2" hidden="1" customWidth="1"/>
    <col min="9493" max="9493" width="5" style="2" customWidth="1"/>
    <col min="9494" max="9494" width="14.140625" style="2" customWidth="1"/>
    <col min="9495" max="9495" width="11.28515625" style="2" customWidth="1"/>
    <col min="9496" max="9496" width="0" style="2" hidden="1" customWidth="1"/>
    <col min="9497" max="9497" width="13.140625" style="2" customWidth="1"/>
    <col min="9498" max="9500" width="0" style="2" hidden="1" customWidth="1"/>
    <col min="9501" max="9501" width="12.28515625" style="2" customWidth="1"/>
    <col min="9502" max="9502" width="15.28515625" style="2" customWidth="1"/>
    <col min="9503" max="9504" width="0" style="2" hidden="1" customWidth="1"/>
    <col min="9505" max="9732" width="9.140625" style="2"/>
    <col min="9733" max="9733" width="4.85546875" style="2" customWidth="1"/>
    <col min="9734" max="9734" width="32.28515625" style="2" customWidth="1"/>
    <col min="9735" max="9735" width="10.85546875" style="2" customWidth="1"/>
    <col min="9736" max="9736" width="6.85546875" style="2" customWidth="1"/>
    <col min="9737" max="9737" width="8.7109375" style="2" customWidth="1"/>
    <col min="9738" max="9738" width="12.140625" style="2" customWidth="1"/>
    <col min="9739" max="9739" width="0" style="2" hidden="1" customWidth="1"/>
    <col min="9740" max="9740" width="12" style="2" customWidth="1"/>
    <col min="9741" max="9741" width="12.42578125" style="2" customWidth="1"/>
    <col min="9742" max="9742" width="5.140625" style="2" customWidth="1"/>
    <col min="9743" max="9744" width="11.28515625" style="2" customWidth="1"/>
    <col min="9745" max="9745" width="10.5703125" style="2" customWidth="1"/>
    <col min="9746" max="9746" width="11.85546875" style="2" customWidth="1"/>
    <col min="9747" max="9747" width="10.42578125" style="2" customWidth="1"/>
    <col min="9748" max="9748" width="0" style="2" hidden="1" customWidth="1"/>
    <col min="9749" max="9749" width="5" style="2" customWidth="1"/>
    <col min="9750" max="9750" width="14.140625" style="2" customWidth="1"/>
    <col min="9751" max="9751" width="11.28515625" style="2" customWidth="1"/>
    <col min="9752" max="9752" width="0" style="2" hidden="1" customWidth="1"/>
    <col min="9753" max="9753" width="13.140625" style="2" customWidth="1"/>
    <col min="9754" max="9756" width="0" style="2" hidden="1" customWidth="1"/>
    <col min="9757" max="9757" width="12.28515625" style="2" customWidth="1"/>
    <col min="9758" max="9758" width="15.28515625" style="2" customWidth="1"/>
    <col min="9759" max="9760" width="0" style="2" hidden="1" customWidth="1"/>
    <col min="9761" max="9988" width="9.140625" style="2"/>
    <col min="9989" max="9989" width="4.85546875" style="2" customWidth="1"/>
    <col min="9990" max="9990" width="32.28515625" style="2" customWidth="1"/>
    <col min="9991" max="9991" width="10.85546875" style="2" customWidth="1"/>
    <col min="9992" max="9992" width="6.85546875" style="2" customWidth="1"/>
    <col min="9993" max="9993" width="8.7109375" style="2" customWidth="1"/>
    <col min="9994" max="9994" width="12.140625" style="2" customWidth="1"/>
    <col min="9995" max="9995" width="0" style="2" hidden="1" customWidth="1"/>
    <col min="9996" max="9996" width="12" style="2" customWidth="1"/>
    <col min="9997" max="9997" width="12.42578125" style="2" customWidth="1"/>
    <col min="9998" max="9998" width="5.140625" style="2" customWidth="1"/>
    <col min="9999" max="10000" width="11.28515625" style="2" customWidth="1"/>
    <col min="10001" max="10001" width="10.5703125" style="2" customWidth="1"/>
    <col min="10002" max="10002" width="11.85546875" style="2" customWidth="1"/>
    <col min="10003" max="10003" width="10.42578125" style="2" customWidth="1"/>
    <col min="10004" max="10004" width="0" style="2" hidden="1" customWidth="1"/>
    <col min="10005" max="10005" width="5" style="2" customWidth="1"/>
    <col min="10006" max="10006" width="14.140625" style="2" customWidth="1"/>
    <col min="10007" max="10007" width="11.28515625" style="2" customWidth="1"/>
    <col min="10008" max="10008" width="0" style="2" hidden="1" customWidth="1"/>
    <col min="10009" max="10009" width="13.140625" style="2" customWidth="1"/>
    <col min="10010" max="10012" width="0" style="2" hidden="1" customWidth="1"/>
    <col min="10013" max="10013" width="12.28515625" style="2" customWidth="1"/>
    <col min="10014" max="10014" width="15.28515625" style="2" customWidth="1"/>
    <col min="10015" max="10016" width="0" style="2" hidden="1" customWidth="1"/>
    <col min="10017" max="10244" width="9.140625" style="2"/>
    <col min="10245" max="10245" width="4.85546875" style="2" customWidth="1"/>
    <col min="10246" max="10246" width="32.28515625" style="2" customWidth="1"/>
    <col min="10247" max="10247" width="10.85546875" style="2" customWidth="1"/>
    <col min="10248" max="10248" width="6.85546875" style="2" customWidth="1"/>
    <col min="10249" max="10249" width="8.7109375" style="2" customWidth="1"/>
    <col min="10250" max="10250" width="12.140625" style="2" customWidth="1"/>
    <col min="10251" max="10251" width="0" style="2" hidden="1" customWidth="1"/>
    <col min="10252" max="10252" width="12" style="2" customWidth="1"/>
    <col min="10253" max="10253" width="12.42578125" style="2" customWidth="1"/>
    <col min="10254" max="10254" width="5.140625" style="2" customWidth="1"/>
    <col min="10255" max="10256" width="11.28515625" style="2" customWidth="1"/>
    <col min="10257" max="10257" width="10.5703125" style="2" customWidth="1"/>
    <col min="10258" max="10258" width="11.85546875" style="2" customWidth="1"/>
    <col min="10259" max="10259" width="10.42578125" style="2" customWidth="1"/>
    <col min="10260" max="10260" width="0" style="2" hidden="1" customWidth="1"/>
    <col min="10261" max="10261" width="5" style="2" customWidth="1"/>
    <col min="10262" max="10262" width="14.140625" style="2" customWidth="1"/>
    <col min="10263" max="10263" width="11.28515625" style="2" customWidth="1"/>
    <col min="10264" max="10264" width="0" style="2" hidden="1" customWidth="1"/>
    <col min="10265" max="10265" width="13.140625" style="2" customWidth="1"/>
    <col min="10266" max="10268" width="0" style="2" hidden="1" customWidth="1"/>
    <col min="10269" max="10269" width="12.28515625" style="2" customWidth="1"/>
    <col min="10270" max="10270" width="15.28515625" style="2" customWidth="1"/>
    <col min="10271" max="10272" width="0" style="2" hidden="1" customWidth="1"/>
    <col min="10273" max="10500" width="9.140625" style="2"/>
    <col min="10501" max="10501" width="4.85546875" style="2" customWidth="1"/>
    <col min="10502" max="10502" width="32.28515625" style="2" customWidth="1"/>
    <col min="10503" max="10503" width="10.85546875" style="2" customWidth="1"/>
    <col min="10504" max="10504" width="6.85546875" style="2" customWidth="1"/>
    <col min="10505" max="10505" width="8.7109375" style="2" customWidth="1"/>
    <col min="10506" max="10506" width="12.140625" style="2" customWidth="1"/>
    <col min="10507" max="10507" width="0" style="2" hidden="1" customWidth="1"/>
    <col min="10508" max="10508" width="12" style="2" customWidth="1"/>
    <col min="10509" max="10509" width="12.42578125" style="2" customWidth="1"/>
    <col min="10510" max="10510" width="5.140625" style="2" customWidth="1"/>
    <col min="10511" max="10512" width="11.28515625" style="2" customWidth="1"/>
    <col min="10513" max="10513" width="10.5703125" style="2" customWidth="1"/>
    <col min="10514" max="10514" width="11.85546875" style="2" customWidth="1"/>
    <col min="10515" max="10515" width="10.42578125" style="2" customWidth="1"/>
    <col min="10516" max="10516" width="0" style="2" hidden="1" customWidth="1"/>
    <col min="10517" max="10517" width="5" style="2" customWidth="1"/>
    <col min="10518" max="10518" width="14.140625" style="2" customWidth="1"/>
    <col min="10519" max="10519" width="11.28515625" style="2" customWidth="1"/>
    <col min="10520" max="10520" width="0" style="2" hidden="1" customWidth="1"/>
    <col min="10521" max="10521" width="13.140625" style="2" customWidth="1"/>
    <col min="10522" max="10524" width="0" style="2" hidden="1" customWidth="1"/>
    <col min="10525" max="10525" width="12.28515625" style="2" customWidth="1"/>
    <col min="10526" max="10526" width="15.28515625" style="2" customWidth="1"/>
    <col min="10527" max="10528" width="0" style="2" hidden="1" customWidth="1"/>
    <col min="10529" max="10756" width="9.140625" style="2"/>
    <col min="10757" max="10757" width="4.85546875" style="2" customWidth="1"/>
    <col min="10758" max="10758" width="32.28515625" style="2" customWidth="1"/>
    <col min="10759" max="10759" width="10.85546875" style="2" customWidth="1"/>
    <col min="10760" max="10760" width="6.85546875" style="2" customWidth="1"/>
    <col min="10761" max="10761" width="8.7109375" style="2" customWidth="1"/>
    <col min="10762" max="10762" width="12.140625" style="2" customWidth="1"/>
    <col min="10763" max="10763" width="0" style="2" hidden="1" customWidth="1"/>
    <col min="10764" max="10764" width="12" style="2" customWidth="1"/>
    <col min="10765" max="10765" width="12.42578125" style="2" customWidth="1"/>
    <col min="10766" max="10766" width="5.140625" style="2" customWidth="1"/>
    <col min="10767" max="10768" width="11.28515625" style="2" customWidth="1"/>
    <col min="10769" max="10769" width="10.5703125" style="2" customWidth="1"/>
    <col min="10770" max="10770" width="11.85546875" style="2" customWidth="1"/>
    <col min="10771" max="10771" width="10.42578125" style="2" customWidth="1"/>
    <col min="10772" max="10772" width="0" style="2" hidden="1" customWidth="1"/>
    <col min="10773" max="10773" width="5" style="2" customWidth="1"/>
    <col min="10774" max="10774" width="14.140625" style="2" customWidth="1"/>
    <col min="10775" max="10775" width="11.28515625" style="2" customWidth="1"/>
    <col min="10776" max="10776" width="0" style="2" hidden="1" customWidth="1"/>
    <col min="10777" max="10777" width="13.140625" style="2" customWidth="1"/>
    <col min="10778" max="10780" width="0" style="2" hidden="1" customWidth="1"/>
    <col min="10781" max="10781" width="12.28515625" style="2" customWidth="1"/>
    <col min="10782" max="10782" width="15.28515625" style="2" customWidth="1"/>
    <col min="10783" max="10784" width="0" style="2" hidden="1" customWidth="1"/>
    <col min="10785" max="11012" width="9.140625" style="2"/>
    <col min="11013" max="11013" width="4.85546875" style="2" customWidth="1"/>
    <col min="11014" max="11014" width="32.28515625" style="2" customWidth="1"/>
    <col min="11015" max="11015" width="10.85546875" style="2" customWidth="1"/>
    <col min="11016" max="11016" width="6.85546875" style="2" customWidth="1"/>
    <col min="11017" max="11017" width="8.7109375" style="2" customWidth="1"/>
    <col min="11018" max="11018" width="12.140625" style="2" customWidth="1"/>
    <col min="11019" max="11019" width="0" style="2" hidden="1" customWidth="1"/>
    <col min="11020" max="11020" width="12" style="2" customWidth="1"/>
    <col min="11021" max="11021" width="12.42578125" style="2" customWidth="1"/>
    <col min="11022" max="11022" width="5.140625" style="2" customWidth="1"/>
    <col min="11023" max="11024" width="11.28515625" style="2" customWidth="1"/>
    <col min="11025" max="11025" width="10.5703125" style="2" customWidth="1"/>
    <col min="11026" max="11026" width="11.85546875" style="2" customWidth="1"/>
    <col min="11027" max="11027" width="10.42578125" style="2" customWidth="1"/>
    <col min="11028" max="11028" width="0" style="2" hidden="1" customWidth="1"/>
    <col min="11029" max="11029" width="5" style="2" customWidth="1"/>
    <col min="11030" max="11030" width="14.140625" style="2" customWidth="1"/>
    <col min="11031" max="11031" width="11.28515625" style="2" customWidth="1"/>
    <col min="11032" max="11032" width="0" style="2" hidden="1" customWidth="1"/>
    <col min="11033" max="11033" width="13.140625" style="2" customWidth="1"/>
    <col min="11034" max="11036" width="0" style="2" hidden="1" customWidth="1"/>
    <col min="11037" max="11037" width="12.28515625" style="2" customWidth="1"/>
    <col min="11038" max="11038" width="15.28515625" style="2" customWidth="1"/>
    <col min="11039" max="11040" width="0" style="2" hidden="1" customWidth="1"/>
    <col min="11041" max="11268" width="9.140625" style="2"/>
    <col min="11269" max="11269" width="4.85546875" style="2" customWidth="1"/>
    <col min="11270" max="11270" width="32.28515625" style="2" customWidth="1"/>
    <col min="11271" max="11271" width="10.85546875" style="2" customWidth="1"/>
    <col min="11272" max="11272" width="6.85546875" style="2" customWidth="1"/>
    <col min="11273" max="11273" width="8.7109375" style="2" customWidth="1"/>
    <col min="11274" max="11274" width="12.140625" style="2" customWidth="1"/>
    <col min="11275" max="11275" width="0" style="2" hidden="1" customWidth="1"/>
    <col min="11276" max="11276" width="12" style="2" customWidth="1"/>
    <col min="11277" max="11277" width="12.42578125" style="2" customWidth="1"/>
    <col min="11278" max="11278" width="5.140625" style="2" customWidth="1"/>
    <col min="11279" max="11280" width="11.28515625" style="2" customWidth="1"/>
    <col min="11281" max="11281" width="10.5703125" style="2" customWidth="1"/>
    <col min="11282" max="11282" width="11.85546875" style="2" customWidth="1"/>
    <col min="11283" max="11283" width="10.42578125" style="2" customWidth="1"/>
    <col min="11284" max="11284" width="0" style="2" hidden="1" customWidth="1"/>
    <col min="11285" max="11285" width="5" style="2" customWidth="1"/>
    <col min="11286" max="11286" width="14.140625" style="2" customWidth="1"/>
    <col min="11287" max="11287" width="11.28515625" style="2" customWidth="1"/>
    <col min="11288" max="11288" width="0" style="2" hidden="1" customWidth="1"/>
    <col min="11289" max="11289" width="13.140625" style="2" customWidth="1"/>
    <col min="11290" max="11292" width="0" style="2" hidden="1" customWidth="1"/>
    <col min="11293" max="11293" width="12.28515625" style="2" customWidth="1"/>
    <col min="11294" max="11294" width="15.28515625" style="2" customWidth="1"/>
    <col min="11295" max="11296" width="0" style="2" hidden="1" customWidth="1"/>
    <col min="11297" max="11524" width="9.140625" style="2"/>
    <col min="11525" max="11525" width="4.85546875" style="2" customWidth="1"/>
    <col min="11526" max="11526" width="32.28515625" style="2" customWidth="1"/>
    <col min="11527" max="11527" width="10.85546875" style="2" customWidth="1"/>
    <col min="11528" max="11528" width="6.85546875" style="2" customWidth="1"/>
    <col min="11529" max="11529" width="8.7109375" style="2" customWidth="1"/>
    <col min="11530" max="11530" width="12.140625" style="2" customWidth="1"/>
    <col min="11531" max="11531" width="0" style="2" hidden="1" customWidth="1"/>
    <col min="11532" max="11532" width="12" style="2" customWidth="1"/>
    <col min="11533" max="11533" width="12.42578125" style="2" customWidth="1"/>
    <col min="11534" max="11534" width="5.140625" style="2" customWidth="1"/>
    <col min="11535" max="11536" width="11.28515625" style="2" customWidth="1"/>
    <col min="11537" max="11537" width="10.5703125" style="2" customWidth="1"/>
    <col min="11538" max="11538" width="11.85546875" style="2" customWidth="1"/>
    <col min="11539" max="11539" width="10.42578125" style="2" customWidth="1"/>
    <col min="11540" max="11540" width="0" style="2" hidden="1" customWidth="1"/>
    <col min="11541" max="11541" width="5" style="2" customWidth="1"/>
    <col min="11542" max="11542" width="14.140625" style="2" customWidth="1"/>
    <col min="11543" max="11543" width="11.28515625" style="2" customWidth="1"/>
    <col min="11544" max="11544" width="0" style="2" hidden="1" customWidth="1"/>
    <col min="11545" max="11545" width="13.140625" style="2" customWidth="1"/>
    <col min="11546" max="11548" width="0" style="2" hidden="1" customWidth="1"/>
    <col min="11549" max="11549" width="12.28515625" style="2" customWidth="1"/>
    <col min="11550" max="11550" width="15.28515625" style="2" customWidth="1"/>
    <col min="11551" max="11552" width="0" style="2" hidden="1" customWidth="1"/>
    <col min="11553" max="11780" width="9.140625" style="2"/>
    <col min="11781" max="11781" width="4.85546875" style="2" customWidth="1"/>
    <col min="11782" max="11782" width="32.28515625" style="2" customWidth="1"/>
    <col min="11783" max="11783" width="10.85546875" style="2" customWidth="1"/>
    <col min="11784" max="11784" width="6.85546875" style="2" customWidth="1"/>
    <col min="11785" max="11785" width="8.7109375" style="2" customWidth="1"/>
    <col min="11786" max="11786" width="12.140625" style="2" customWidth="1"/>
    <col min="11787" max="11787" width="0" style="2" hidden="1" customWidth="1"/>
    <col min="11788" max="11788" width="12" style="2" customWidth="1"/>
    <col min="11789" max="11789" width="12.42578125" style="2" customWidth="1"/>
    <col min="11790" max="11790" width="5.140625" style="2" customWidth="1"/>
    <col min="11791" max="11792" width="11.28515625" style="2" customWidth="1"/>
    <col min="11793" max="11793" width="10.5703125" style="2" customWidth="1"/>
    <col min="11794" max="11794" width="11.85546875" style="2" customWidth="1"/>
    <col min="11795" max="11795" width="10.42578125" style="2" customWidth="1"/>
    <col min="11796" max="11796" width="0" style="2" hidden="1" customWidth="1"/>
    <col min="11797" max="11797" width="5" style="2" customWidth="1"/>
    <col min="11798" max="11798" width="14.140625" style="2" customWidth="1"/>
    <col min="11799" max="11799" width="11.28515625" style="2" customWidth="1"/>
    <col min="11800" max="11800" width="0" style="2" hidden="1" customWidth="1"/>
    <col min="11801" max="11801" width="13.140625" style="2" customWidth="1"/>
    <col min="11802" max="11804" width="0" style="2" hidden="1" customWidth="1"/>
    <col min="11805" max="11805" width="12.28515625" style="2" customWidth="1"/>
    <col min="11806" max="11806" width="15.28515625" style="2" customWidth="1"/>
    <col min="11807" max="11808" width="0" style="2" hidden="1" customWidth="1"/>
    <col min="11809" max="12036" width="9.140625" style="2"/>
    <col min="12037" max="12037" width="4.85546875" style="2" customWidth="1"/>
    <col min="12038" max="12038" width="32.28515625" style="2" customWidth="1"/>
    <col min="12039" max="12039" width="10.85546875" style="2" customWidth="1"/>
    <col min="12040" max="12040" width="6.85546875" style="2" customWidth="1"/>
    <col min="12041" max="12041" width="8.7109375" style="2" customWidth="1"/>
    <col min="12042" max="12042" width="12.140625" style="2" customWidth="1"/>
    <col min="12043" max="12043" width="0" style="2" hidden="1" customWidth="1"/>
    <col min="12044" max="12044" width="12" style="2" customWidth="1"/>
    <col min="12045" max="12045" width="12.42578125" style="2" customWidth="1"/>
    <col min="12046" max="12046" width="5.140625" style="2" customWidth="1"/>
    <col min="12047" max="12048" width="11.28515625" style="2" customWidth="1"/>
    <col min="12049" max="12049" width="10.5703125" style="2" customWidth="1"/>
    <col min="12050" max="12050" width="11.85546875" style="2" customWidth="1"/>
    <col min="12051" max="12051" width="10.42578125" style="2" customWidth="1"/>
    <col min="12052" max="12052" width="0" style="2" hidden="1" customWidth="1"/>
    <col min="12053" max="12053" width="5" style="2" customWidth="1"/>
    <col min="12054" max="12054" width="14.140625" style="2" customWidth="1"/>
    <col min="12055" max="12055" width="11.28515625" style="2" customWidth="1"/>
    <col min="12056" max="12056" width="0" style="2" hidden="1" customWidth="1"/>
    <col min="12057" max="12057" width="13.140625" style="2" customWidth="1"/>
    <col min="12058" max="12060" width="0" style="2" hidden="1" customWidth="1"/>
    <col min="12061" max="12061" width="12.28515625" style="2" customWidth="1"/>
    <col min="12062" max="12062" width="15.28515625" style="2" customWidth="1"/>
    <col min="12063" max="12064" width="0" style="2" hidden="1" customWidth="1"/>
    <col min="12065" max="12292" width="9.140625" style="2"/>
    <col min="12293" max="12293" width="4.85546875" style="2" customWidth="1"/>
    <col min="12294" max="12294" width="32.28515625" style="2" customWidth="1"/>
    <col min="12295" max="12295" width="10.85546875" style="2" customWidth="1"/>
    <col min="12296" max="12296" width="6.85546875" style="2" customWidth="1"/>
    <col min="12297" max="12297" width="8.7109375" style="2" customWidth="1"/>
    <col min="12298" max="12298" width="12.140625" style="2" customWidth="1"/>
    <col min="12299" max="12299" width="0" style="2" hidden="1" customWidth="1"/>
    <col min="12300" max="12300" width="12" style="2" customWidth="1"/>
    <col min="12301" max="12301" width="12.42578125" style="2" customWidth="1"/>
    <col min="12302" max="12302" width="5.140625" style="2" customWidth="1"/>
    <col min="12303" max="12304" width="11.28515625" style="2" customWidth="1"/>
    <col min="12305" max="12305" width="10.5703125" style="2" customWidth="1"/>
    <col min="12306" max="12306" width="11.85546875" style="2" customWidth="1"/>
    <col min="12307" max="12307" width="10.42578125" style="2" customWidth="1"/>
    <col min="12308" max="12308" width="0" style="2" hidden="1" customWidth="1"/>
    <col min="12309" max="12309" width="5" style="2" customWidth="1"/>
    <col min="12310" max="12310" width="14.140625" style="2" customWidth="1"/>
    <col min="12311" max="12311" width="11.28515625" style="2" customWidth="1"/>
    <col min="12312" max="12312" width="0" style="2" hidden="1" customWidth="1"/>
    <col min="12313" max="12313" width="13.140625" style="2" customWidth="1"/>
    <col min="12314" max="12316" width="0" style="2" hidden="1" customWidth="1"/>
    <col min="12317" max="12317" width="12.28515625" style="2" customWidth="1"/>
    <col min="12318" max="12318" width="15.28515625" style="2" customWidth="1"/>
    <col min="12319" max="12320" width="0" style="2" hidden="1" customWidth="1"/>
    <col min="12321" max="12548" width="9.140625" style="2"/>
    <col min="12549" max="12549" width="4.85546875" style="2" customWidth="1"/>
    <col min="12550" max="12550" width="32.28515625" style="2" customWidth="1"/>
    <col min="12551" max="12551" width="10.85546875" style="2" customWidth="1"/>
    <col min="12552" max="12552" width="6.85546875" style="2" customWidth="1"/>
    <col min="12553" max="12553" width="8.7109375" style="2" customWidth="1"/>
    <col min="12554" max="12554" width="12.140625" style="2" customWidth="1"/>
    <col min="12555" max="12555" width="0" style="2" hidden="1" customWidth="1"/>
    <col min="12556" max="12556" width="12" style="2" customWidth="1"/>
    <col min="12557" max="12557" width="12.42578125" style="2" customWidth="1"/>
    <col min="12558" max="12558" width="5.140625" style="2" customWidth="1"/>
    <col min="12559" max="12560" width="11.28515625" style="2" customWidth="1"/>
    <col min="12561" max="12561" width="10.5703125" style="2" customWidth="1"/>
    <col min="12562" max="12562" width="11.85546875" style="2" customWidth="1"/>
    <col min="12563" max="12563" width="10.42578125" style="2" customWidth="1"/>
    <col min="12564" max="12564" width="0" style="2" hidden="1" customWidth="1"/>
    <col min="12565" max="12565" width="5" style="2" customWidth="1"/>
    <col min="12566" max="12566" width="14.140625" style="2" customWidth="1"/>
    <col min="12567" max="12567" width="11.28515625" style="2" customWidth="1"/>
    <col min="12568" max="12568" width="0" style="2" hidden="1" customWidth="1"/>
    <col min="12569" max="12569" width="13.140625" style="2" customWidth="1"/>
    <col min="12570" max="12572" width="0" style="2" hidden="1" customWidth="1"/>
    <col min="12573" max="12573" width="12.28515625" style="2" customWidth="1"/>
    <col min="12574" max="12574" width="15.28515625" style="2" customWidth="1"/>
    <col min="12575" max="12576" width="0" style="2" hidden="1" customWidth="1"/>
    <col min="12577" max="12804" width="9.140625" style="2"/>
    <col min="12805" max="12805" width="4.85546875" style="2" customWidth="1"/>
    <col min="12806" max="12806" width="32.28515625" style="2" customWidth="1"/>
    <col min="12807" max="12807" width="10.85546875" style="2" customWidth="1"/>
    <col min="12808" max="12808" width="6.85546875" style="2" customWidth="1"/>
    <col min="12809" max="12809" width="8.7109375" style="2" customWidth="1"/>
    <col min="12810" max="12810" width="12.140625" style="2" customWidth="1"/>
    <col min="12811" max="12811" width="0" style="2" hidden="1" customWidth="1"/>
    <col min="12812" max="12812" width="12" style="2" customWidth="1"/>
    <col min="12813" max="12813" width="12.42578125" style="2" customWidth="1"/>
    <col min="12814" max="12814" width="5.140625" style="2" customWidth="1"/>
    <col min="12815" max="12816" width="11.28515625" style="2" customWidth="1"/>
    <col min="12817" max="12817" width="10.5703125" style="2" customWidth="1"/>
    <col min="12818" max="12818" width="11.85546875" style="2" customWidth="1"/>
    <col min="12819" max="12819" width="10.42578125" style="2" customWidth="1"/>
    <col min="12820" max="12820" width="0" style="2" hidden="1" customWidth="1"/>
    <col min="12821" max="12821" width="5" style="2" customWidth="1"/>
    <col min="12822" max="12822" width="14.140625" style="2" customWidth="1"/>
    <col min="12823" max="12823" width="11.28515625" style="2" customWidth="1"/>
    <col min="12824" max="12824" width="0" style="2" hidden="1" customWidth="1"/>
    <col min="12825" max="12825" width="13.140625" style="2" customWidth="1"/>
    <col min="12826" max="12828" width="0" style="2" hidden="1" customWidth="1"/>
    <col min="12829" max="12829" width="12.28515625" style="2" customWidth="1"/>
    <col min="12830" max="12830" width="15.28515625" style="2" customWidth="1"/>
    <col min="12831" max="12832" width="0" style="2" hidden="1" customWidth="1"/>
    <col min="12833" max="13060" width="9.140625" style="2"/>
    <col min="13061" max="13061" width="4.85546875" style="2" customWidth="1"/>
    <col min="13062" max="13062" width="32.28515625" style="2" customWidth="1"/>
    <col min="13063" max="13063" width="10.85546875" style="2" customWidth="1"/>
    <col min="13064" max="13064" width="6.85546875" style="2" customWidth="1"/>
    <col min="13065" max="13065" width="8.7109375" style="2" customWidth="1"/>
    <col min="13066" max="13066" width="12.140625" style="2" customWidth="1"/>
    <col min="13067" max="13067" width="0" style="2" hidden="1" customWidth="1"/>
    <col min="13068" max="13068" width="12" style="2" customWidth="1"/>
    <col min="13069" max="13069" width="12.42578125" style="2" customWidth="1"/>
    <col min="13070" max="13070" width="5.140625" style="2" customWidth="1"/>
    <col min="13071" max="13072" width="11.28515625" style="2" customWidth="1"/>
    <col min="13073" max="13073" width="10.5703125" style="2" customWidth="1"/>
    <col min="13074" max="13074" width="11.85546875" style="2" customWidth="1"/>
    <col min="13075" max="13075" width="10.42578125" style="2" customWidth="1"/>
    <col min="13076" max="13076" width="0" style="2" hidden="1" customWidth="1"/>
    <col min="13077" max="13077" width="5" style="2" customWidth="1"/>
    <col min="13078" max="13078" width="14.140625" style="2" customWidth="1"/>
    <col min="13079" max="13079" width="11.28515625" style="2" customWidth="1"/>
    <col min="13080" max="13080" width="0" style="2" hidden="1" customWidth="1"/>
    <col min="13081" max="13081" width="13.140625" style="2" customWidth="1"/>
    <col min="13082" max="13084" width="0" style="2" hidden="1" customWidth="1"/>
    <col min="13085" max="13085" width="12.28515625" style="2" customWidth="1"/>
    <col min="13086" max="13086" width="15.28515625" style="2" customWidth="1"/>
    <col min="13087" max="13088" width="0" style="2" hidden="1" customWidth="1"/>
    <col min="13089" max="13316" width="9.140625" style="2"/>
    <col min="13317" max="13317" width="4.85546875" style="2" customWidth="1"/>
    <col min="13318" max="13318" width="32.28515625" style="2" customWidth="1"/>
    <col min="13319" max="13319" width="10.85546875" style="2" customWidth="1"/>
    <col min="13320" max="13320" width="6.85546875" style="2" customWidth="1"/>
    <col min="13321" max="13321" width="8.7109375" style="2" customWidth="1"/>
    <col min="13322" max="13322" width="12.140625" style="2" customWidth="1"/>
    <col min="13323" max="13323" width="0" style="2" hidden="1" customWidth="1"/>
    <col min="13324" max="13324" width="12" style="2" customWidth="1"/>
    <col min="13325" max="13325" width="12.42578125" style="2" customWidth="1"/>
    <col min="13326" max="13326" width="5.140625" style="2" customWidth="1"/>
    <col min="13327" max="13328" width="11.28515625" style="2" customWidth="1"/>
    <col min="13329" max="13329" width="10.5703125" style="2" customWidth="1"/>
    <col min="13330" max="13330" width="11.85546875" style="2" customWidth="1"/>
    <col min="13331" max="13331" width="10.42578125" style="2" customWidth="1"/>
    <col min="13332" max="13332" width="0" style="2" hidden="1" customWidth="1"/>
    <col min="13333" max="13333" width="5" style="2" customWidth="1"/>
    <col min="13334" max="13334" width="14.140625" style="2" customWidth="1"/>
    <col min="13335" max="13335" width="11.28515625" style="2" customWidth="1"/>
    <col min="13336" max="13336" width="0" style="2" hidden="1" customWidth="1"/>
    <col min="13337" max="13337" width="13.140625" style="2" customWidth="1"/>
    <col min="13338" max="13340" width="0" style="2" hidden="1" customWidth="1"/>
    <col min="13341" max="13341" width="12.28515625" style="2" customWidth="1"/>
    <col min="13342" max="13342" width="15.28515625" style="2" customWidth="1"/>
    <col min="13343" max="13344" width="0" style="2" hidden="1" customWidth="1"/>
    <col min="13345" max="13572" width="9.140625" style="2"/>
    <col min="13573" max="13573" width="4.85546875" style="2" customWidth="1"/>
    <col min="13574" max="13574" width="32.28515625" style="2" customWidth="1"/>
    <col min="13575" max="13575" width="10.85546875" style="2" customWidth="1"/>
    <col min="13576" max="13576" width="6.85546875" style="2" customWidth="1"/>
    <col min="13577" max="13577" width="8.7109375" style="2" customWidth="1"/>
    <col min="13578" max="13578" width="12.140625" style="2" customWidth="1"/>
    <col min="13579" max="13579" width="0" style="2" hidden="1" customWidth="1"/>
    <col min="13580" max="13580" width="12" style="2" customWidth="1"/>
    <col min="13581" max="13581" width="12.42578125" style="2" customWidth="1"/>
    <col min="13582" max="13582" width="5.140625" style="2" customWidth="1"/>
    <col min="13583" max="13584" width="11.28515625" style="2" customWidth="1"/>
    <col min="13585" max="13585" width="10.5703125" style="2" customWidth="1"/>
    <col min="13586" max="13586" width="11.85546875" style="2" customWidth="1"/>
    <col min="13587" max="13587" width="10.42578125" style="2" customWidth="1"/>
    <col min="13588" max="13588" width="0" style="2" hidden="1" customWidth="1"/>
    <col min="13589" max="13589" width="5" style="2" customWidth="1"/>
    <col min="13590" max="13590" width="14.140625" style="2" customWidth="1"/>
    <col min="13591" max="13591" width="11.28515625" style="2" customWidth="1"/>
    <col min="13592" max="13592" width="0" style="2" hidden="1" customWidth="1"/>
    <col min="13593" max="13593" width="13.140625" style="2" customWidth="1"/>
    <col min="13594" max="13596" width="0" style="2" hidden="1" customWidth="1"/>
    <col min="13597" max="13597" width="12.28515625" style="2" customWidth="1"/>
    <col min="13598" max="13598" width="15.28515625" style="2" customWidth="1"/>
    <col min="13599" max="13600" width="0" style="2" hidden="1" customWidth="1"/>
    <col min="13601" max="13828" width="9.140625" style="2"/>
    <col min="13829" max="13829" width="4.85546875" style="2" customWidth="1"/>
    <col min="13830" max="13830" width="32.28515625" style="2" customWidth="1"/>
    <col min="13831" max="13831" width="10.85546875" style="2" customWidth="1"/>
    <col min="13832" max="13832" width="6.85546875" style="2" customWidth="1"/>
    <col min="13833" max="13833" width="8.7109375" style="2" customWidth="1"/>
    <col min="13834" max="13834" width="12.140625" style="2" customWidth="1"/>
    <col min="13835" max="13835" width="0" style="2" hidden="1" customWidth="1"/>
    <col min="13836" max="13836" width="12" style="2" customWidth="1"/>
    <col min="13837" max="13837" width="12.42578125" style="2" customWidth="1"/>
    <col min="13838" max="13838" width="5.140625" style="2" customWidth="1"/>
    <col min="13839" max="13840" width="11.28515625" style="2" customWidth="1"/>
    <col min="13841" max="13841" width="10.5703125" style="2" customWidth="1"/>
    <col min="13842" max="13842" width="11.85546875" style="2" customWidth="1"/>
    <col min="13843" max="13843" width="10.42578125" style="2" customWidth="1"/>
    <col min="13844" max="13844" width="0" style="2" hidden="1" customWidth="1"/>
    <col min="13845" max="13845" width="5" style="2" customWidth="1"/>
    <col min="13846" max="13846" width="14.140625" style="2" customWidth="1"/>
    <col min="13847" max="13847" width="11.28515625" style="2" customWidth="1"/>
    <col min="13848" max="13848" width="0" style="2" hidden="1" customWidth="1"/>
    <col min="13849" max="13849" width="13.140625" style="2" customWidth="1"/>
    <col min="13850" max="13852" width="0" style="2" hidden="1" customWidth="1"/>
    <col min="13853" max="13853" width="12.28515625" style="2" customWidth="1"/>
    <col min="13854" max="13854" width="15.28515625" style="2" customWidth="1"/>
    <col min="13855" max="13856" width="0" style="2" hidden="1" customWidth="1"/>
    <col min="13857" max="14084" width="9.140625" style="2"/>
    <col min="14085" max="14085" width="4.85546875" style="2" customWidth="1"/>
    <col min="14086" max="14086" width="32.28515625" style="2" customWidth="1"/>
    <col min="14087" max="14087" width="10.85546875" style="2" customWidth="1"/>
    <col min="14088" max="14088" width="6.85546875" style="2" customWidth="1"/>
    <col min="14089" max="14089" width="8.7109375" style="2" customWidth="1"/>
    <col min="14090" max="14090" width="12.140625" style="2" customWidth="1"/>
    <col min="14091" max="14091" width="0" style="2" hidden="1" customWidth="1"/>
    <col min="14092" max="14092" width="12" style="2" customWidth="1"/>
    <col min="14093" max="14093" width="12.42578125" style="2" customWidth="1"/>
    <col min="14094" max="14094" width="5.140625" style="2" customWidth="1"/>
    <col min="14095" max="14096" width="11.28515625" style="2" customWidth="1"/>
    <col min="14097" max="14097" width="10.5703125" style="2" customWidth="1"/>
    <col min="14098" max="14098" width="11.85546875" style="2" customWidth="1"/>
    <col min="14099" max="14099" width="10.42578125" style="2" customWidth="1"/>
    <col min="14100" max="14100" width="0" style="2" hidden="1" customWidth="1"/>
    <col min="14101" max="14101" width="5" style="2" customWidth="1"/>
    <col min="14102" max="14102" width="14.140625" style="2" customWidth="1"/>
    <col min="14103" max="14103" width="11.28515625" style="2" customWidth="1"/>
    <col min="14104" max="14104" width="0" style="2" hidden="1" customWidth="1"/>
    <col min="14105" max="14105" width="13.140625" style="2" customWidth="1"/>
    <col min="14106" max="14108" width="0" style="2" hidden="1" customWidth="1"/>
    <col min="14109" max="14109" width="12.28515625" style="2" customWidth="1"/>
    <col min="14110" max="14110" width="15.28515625" style="2" customWidth="1"/>
    <col min="14111" max="14112" width="0" style="2" hidden="1" customWidth="1"/>
    <col min="14113" max="14340" width="9.140625" style="2"/>
    <col min="14341" max="14341" width="4.85546875" style="2" customWidth="1"/>
    <col min="14342" max="14342" width="32.28515625" style="2" customWidth="1"/>
    <col min="14343" max="14343" width="10.85546875" style="2" customWidth="1"/>
    <col min="14344" max="14344" width="6.85546875" style="2" customWidth="1"/>
    <col min="14345" max="14345" width="8.7109375" style="2" customWidth="1"/>
    <col min="14346" max="14346" width="12.140625" style="2" customWidth="1"/>
    <col min="14347" max="14347" width="0" style="2" hidden="1" customWidth="1"/>
    <col min="14348" max="14348" width="12" style="2" customWidth="1"/>
    <col min="14349" max="14349" width="12.42578125" style="2" customWidth="1"/>
    <col min="14350" max="14350" width="5.140625" style="2" customWidth="1"/>
    <col min="14351" max="14352" width="11.28515625" style="2" customWidth="1"/>
    <col min="14353" max="14353" width="10.5703125" style="2" customWidth="1"/>
    <col min="14354" max="14354" width="11.85546875" style="2" customWidth="1"/>
    <col min="14355" max="14355" width="10.42578125" style="2" customWidth="1"/>
    <col min="14356" max="14356" width="0" style="2" hidden="1" customWidth="1"/>
    <col min="14357" max="14357" width="5" style="2" customWidth="1"/>
    <col min="14358" max="14358" width="14.140625" style="2" customWidth="1"/>
    <col min="14359" max="14359" width="11.28515625" style="2" customWidth="1"/>
    <col min="14360" max="14360" width="0" style="2" hidden="1" customWidth="1"/>
    <col min="14361" max="14361" width="13.140625" style="2" customWidth="1"/>
    <col min="14362" max="14364" width="0" style="2" hidden="1" customWidth="1"/>
    <col min="14365" max="14365" width="12.28515625" style="2" customWidth="1"/>
    <col min="14366" max="14366" width="15.28515625" style="2" customWidth="1"/>
    <col min="14367" max="14368" width="0" style="2" hidden="1" customWidth="1"/>
    <col min="14369" max="14596" width="9.140625" style="2"/>
    <col min="14597" max="14597" width="4.85546875" style="2" customWidth="1"/>
    <col min="14598" max="14598" width="32.28515625" style="2" customWidth="1"/>
    <col min="14599" max="14599" width="10.85546875" style="2" customWidth="1"/>
    <col min="14600" max="14600" width="6.85546875" style="2" customWidth="1"/>
    <col min="14601" max="14601" width="8.7109375" style="2" customWidth="1"/>
    <col min="14602" max="14602" width="12.140625" style="2" customWidth="1"/>
    <col min="14603" max="14603" width="0" style="2" hidden="1" customWidth="1"/>
    <col min="14604" max="14604" width="12" style="2" customWidth="1"/>
    <col min="14605" max="14605" width="12.42578125" style="2" customWidth="1"/>
    <col min="14606" max="14606" width="5.140625" style="2" customWidth="1"/>
    <col min="14607" max="14608" width="11.28515625" style="2" customWidth="1"/>
    <col min="14609" max="14609" width="10.5703125" style="2" customWidth="1"/>
    <col min="14610" max="14610" width="11.85546875" style="2" customWidth="1"/>
    <col min="14611" max="14611" width="10.42578125" style="2" customWidth="1"/>
    <col min="14612" max="14612" width="0" style="2" hidden="1" customWidth="1"/>
    <col min="14613" max="14613" width="5" style="2" customWidth="1"/>
    <col min="14614" max="14614" width="14.140625" style="2" customWidth="1"/>
    <col min="14615" max="14615" width="11.28515625" style="2" customWidth="1"/>
    <col min="14616" max="14616" width="0" style="2" hidden="1" customWidth="1"/>
    <col min="14617" max="14617" width="13.140625" style="2" customWidth="1"/>
    <col min="14618" max="14620" width="0" style="2" hidden="1" customWidth="1"/>
    <col min="14621" max="14621" width="12.28515625" style="2" customWidth="1"/>
    <col min="14622" max="14622" width="15.28515625" style="2" customWidth="1"/>
    <col min="14623" max="14624" width="0" style="2" hidden="1" customWidth="1"/>
    <col min="14625" max="14852" width="9.140625" style="2"/>
    <col min="14853" max="14853" width="4.85546875" style="2" customWidth="1"/>
    <col min="14854" max="14854" width="32.28515625" style="2" customWidth="1"/>
    <col min="14855" max="14855" width="10.85546875" style="2" customWidth="1"/>
    <col min="14856" max="14856" width="6.85546875" style="2" customWidth="1"/>
    <col min="14857" max="14857" width="8.7109375" style="2" customWidth="1"/>
    <col min="14858" max="14858" width="12.140625" style="2" customWidth="1"/>
    <col min="14859" max="14859" width="0" style="2" hidden="1" customWidth="1"/>
    <col min="14860" max="14860" width="12" style="2" customWidth="1"/>
    <col min="14861" max="14861" width="12.42578125" style="2" customWidth="1"/>
    <col min="14862" max="14862" width="5.140625" style="2" customWidth="1"/>
    <col min="14863" max="14864" width="11.28515625" style="2" customWidth="1"/>
    <col min="14865" max="14865" width="10.5703125" style="2" customWidth="1"/>
    <col min="14866" max="14866" width="11.85546875" style="2" customWidth="1"/>
    <col min="14867" max="14867" width="10.42578125" style="2" customWidth="1"/>
    <col min="14868" max="14868" width="0" style="2" hidden="1" customWidth="1"/>
    <col min="14869" max="14869" width="5" style="2" customWidth="1"/>
    <col min="14870" max="14870" width="14.140625" style="2" customWidth="1"/>
    <col min="14871" max="14871" width="11.28515625" style="2" customWidth="1"/>
    <col min="14872" max="14872" width="0" style="2" hidden="1" customWidth="1"/>
    <col min="14873" max="14873" width="13.140625" style="2" customWidth="1"/>
    <col min="14874" max="14876" width="0" style="2" hidden="1" customWidth="1"/>
    <col min="14877" max="14877" width="12.28515625" style="2" customWidth="1"/>
    <col min="14878" max="14878" width="15.28515625" style="2" customWidth="1"/>
    <col min="14879" max="14880" width="0" style="2" hidden="1" customWidth="1"/>
    <col min="14881" max="15108" width="9.140625" style="2"/>
    <col min="15109" max="15109" width="4.85546875" style="2" customWidth="1"/>
    <col min="15110" max="15110" width="32.28515625" style="2" customWidth="1"/>
    <col min="15111" max="15111" width="10.85546875" style="2" customWidth="1"/>
    <col min="15112" max="15112" width="6.85546875" style="2" customWidth="1"/>
    <col min="15113" max="15113" width="8.7109375" style="2" customWidth="1"/>
    <col min="15114" max="15114" width="12.140625" style="2" customWidth="1"/>
    <col min="15115" max="15115" width="0" style="2" hidden="1" customWidth="1"/>
    <col min="15116" max="15116" width="12" style="2" customWidth="1"/>
    <col min="15117" max="15117" width="12.42578125" style="2" customWidth="1"/>
    <col min="15118" max="15118" width="5.140625" style="2" customWidth="1"/>
    <col min="15119" max="15120" width="11.28515625" style="2" customWidth="1"/>
    <col min="15121" max="15121" width="10.5703125" style="2" customWidth="1"/>
    <col min="15122" max="15122" width="11.85546875" style="2" customWidth="1"/>
    <col min="15123" max="15123" width="10.42578125" style="2" customWidth="1"/>
    <col min="15124" max="15124" width="0" style="2" hidden="1" customWidth="1"/>
    <col min="15125" max="15125" width="5" style="2" customWidth="1"/>
    <col min="15126" max="15126" width="14.140625" style="2" customWidth="1"/>
    <col min="15127" max="15127" width="11.28515625" style="2" customWidth="1"/>
    <col min="15128" max="15128" width="0" style="2" hidden="1" customWidth="1"/>
    <col min="15129" max="15129" width="13.140625" style="2" customWidth="1"/>
    <col min="15130" max="15132" width="0" style="2" hidden="1" customWidth="1"/>
    <col min="15133" max="15133" width="12.28515625" style="2" customWidth="1"/>
    <col min="15134" max="15134" width="15.28515625" style="2" customWidth="1"/>
    <col min="15135" max="15136" width="0" style="2" hidden="1" customWidth="1"/>
    <col min="15137" max="15364" width="9.140625" style="2"/>
    <col min="15365" max="15365" width="4.85546875" style="2" customWidth="1"/>
    <col min="15366" max="15366" width="32.28515625" style="2" customWidth="1"/>
    <col min="15367" max="15367" width="10.85546875" style="2" customWidth="1"/>
    <col min="15368" max="15368" width="6.85546875" style="2" customWidth="1"/>
    <col min="15369" max="15369" width="8.7109375" style="2" customWidth="1"/>
    <col min="15370" max="15370" width="12.140625" style="2" customWidth="1"/>
    <col min="15371" max="15371" width="0" style="2" hidden="1" customWidth="1"/>
    <col min="15372" max="15372" width="12" style="2" customWidth="1"/>
    <col min="15373" max="15373" width="12.42578125" style="2" customWidth="1"/>
    <col min="15374" max="15374" width="5.140625" style="2" customWidth="1"/>
    <col min="15375" max="15376" width="11.28515625" style="2" customWidth="1"/>
    <col min="15377" max="15377" width="10.5703125" style="2" customWidth="1"/>
    <col min="15378" max="15378" width="11.85546875" style="2" customWidth="1"/>
    <col min="15379" max="15379" width="10.42578125" style="2" customWidth="1"/>
    <col min="15380" max="15380" width="0" style="2" hidden="1" customWidth="1"/>
    <col min="15381" max="15381" width="5" style="2" customWidth="1"/>
    <col min="15382" max="15382" width="14.140625" style="2" customWidth="1"/>
    <col min="15383" max="15383" width="11.28515625" style="2" customWidth="1"/>
    <col min="15384" max="15384" width="0" style="2" hidden="1" customWidth="1"/>
    <col min="15385" max="15385" width="13.140625" style="2" customWidth="1"/>
    <col min="15386" max="15388" width="0" style="2" hidden="1" customWidth="1"/>
    <col min="15389" max="15389" width="12.28515625" style="2" customWidth="1"/>
    <col min="15390" max="15390" width="15.28515625" style="2" customWidth="1"/>
    <col min="15391" max="15392" width="0" style="2" hidden="1" customWidth="1"/>
    <col min="15393" max="15620" width="9.140625" style="2"/>
    <col min="15621" max="15621" width="4.85546875" style="2" customWidth="1"/>
    <col min="15622" max="15622" width="32.28515625" style="2" customWidth="1"/>
    <col min="15623" max="15623" width="10.85546875" style="2" customWidth="1"/>
    <col min="15624" max="15624" width="6.85546875" style="2" customWidth="1"/>
    <col min="15625" max="15625" width="8.7109375" style="2" customWidth="1"/>
    <col min="15626" max="15626" width="12.140625" style="2" customWidth="1"/>
    <col min="15627" max="15627" width="0" style="2" hidden="1" customWidth="1"/>
    <col min="15628" max="15628" width="12" style="2" customWidth="1"/>
    <col min="15629" max="15629" width="12.42578125" style="2" customWidth="1"/>
    <col min="15630" max="15630" width="5.140625" style="2" customWidth="1"/>
    <col min="15631" max="15632" width="11.28515625" style="2" customWidth="1"/>
    <col min="15633" max="15633" width="10.5703125" style="2" customWidth="1"/>
    <col min="15634" max="15634" width="11.85546875" style="2" customWidth="1"/>
    <col min="15635" max="15635" width="10.42578125" style="2" customWidth="1"/>
    <col min="15636" max="15636" width="0" style="2" hidden="1" customWidth="1"/>
    <col min="15637" max="15637" width="5" style="2" customWidth="1"/>
    <col min="15638" max="15638" width="14.140625" style="2" customWidth="1"/>
    <col min="15639" max="15639" width="11.28515625" style="2" customWidth="1"/>
    <col min="15640" max="15640" width="0" style="2" hidden="1" customWidth="1"/>
    <col min="15641" max="15641" width="13.140625" style="2" customWidth="1"/>
    <col min="15642" max="15644" width="0" style="2" hidden="1" customWidth="1"/>
    <col min="15645" max="15645" width="12.28515625" style="2" customWidth="1"/>
    <col min="15646" max="15646" width="15.28515625" style="2" customWidth="1"/>
    <col min="15647" max="15648" width="0" style="2" hidden="1" customWidth="1"/>
    <col min="15649" max="15876" width="9.140625" style="2"/>
    <col min="15877" max="15877" width="4.85546875" style="2" customWidth="1"/>
    <col min="15878" max="15878" width="32.28515625" style="2" customWidth="1"/>
    <col min="15879" max="15879" width="10.85546875" style="2" customWidth="1"/>
    <col min="15880" max="15880" width="6.85546875" style="2" customWidth="1"/>
    <col min="15881" max="15881" width="8.7109375" style="2" customWidth="1"/>
    <col min="15882" max="15882" width="12.140625" style="2" customWidth="1"/>
    <col min="15883" max="15883" width="0" style="2" hidden="1" customWidth="1"/>
    <col min="15884" max="15884" width="12" style="2" customWidth="1"/>
    <col min="15885" max="15885" width="12.42578125" style="2" customWidth="1"/>
    <col min="15886" max="15886" width="5.140625" style="2" customWidth="1"/>
    <col min="15887" max="15888" width="11.28515625" style="2" customWidth="1"/>
    <col min="15889" max="15889" width="10.5703125" style="2" customWidth="1"/>
    <col min="15890" max="15890" width="11.85546875" style="2" customWidth="1"/>
    <col min="15891" max="15891" width="10.42578125" style="2" customWidth="1"/>
    <col min="15892" max="15892" width="0" style="2" hidden="1" customWidth="1"/>
    <col min="15893" max="15893" width="5" style="2" customWidth="1"/>
    <col min="15894" max="15894" width="14.140625" style="2" customWidth="1"/>
    <col min="15895" max="15895" width="11.28515625" style="2" customWidth="1"/>
    <col min="15896" max="15896" width="0" style="2" hidden="1" customWidth="1"/>
    <col min="15897" max="15897" width="13.140625" style="2" customWidth="1"/>
    <col min="15898" max="15900" width="0" style="2" hidden="1" customWidth="1"/>
    <col min="15901" max="15901" width="12.28515625" style="2" customWidth="1"/>
    <col min="15902" max="15902" width="15.28515625" style="2" customWidth="1"/>
    <col min="15903" max="15904" width="0" style="2" hidden="1" customWidth="1"/>
    <col min="15905" max="16132" width="9.140625" style="2"/>
    <col min="16133" max="16133" width="4.85546875" style="2" customWidth="1"/>
    <col min="16134" max="16134" width="32.28515625" style="2" customWidth="1"/>
    <col min="16135" max="16135" width="10.85546875" style="2" customWidth="1"/>
    <col min="16136" max="16136" width="6.85546875" style="2" customWidth="1"/>
    <col min="16137" max="16137" width="8.7109375" style="2" customWidth="1"/>
    <col min="16138" max="16138" width="12.140625" style="2" customWidth="1"/>
    <col min="16139" max="16139" width="0" style="2" hidden="1" customWidth="1"/>
    <col min="16140" max="16140" width="12" style="2" customWidth="1"/>
    <col min="16141" max="16141" width="12.42578125" style="2" customWidth="1"/>
    <col min="16142" max="16142" width="5.140625" style="2" customWidth="1"/>
    <col min="16143" max="16144" width="11.28515625" style="2" customWidth="1"/>
    <col min="16145" max="16145" width="10.5703125" style="2" customWidth="1"/>
    <col min="16146" max="16146" width="11.85546875" style="2" customWidth="1"/>
    <col min="16147" max="16147" width="10.42578125" style="2" customWidth="1"/>
    <col min="16148" max="16148" width="0" style="2" hidden="1" customWidth="1"/>
    <col min="16149" max="16149" width="5" style="2" customWidth="1"/>
    <col min="16150" max="16150" width="14.140625" style="2" customWidth="1"/>
    <col min="16151" max="16151" width="11.28515625" style="2" customWidth="1"/>
    <col min="16152" max="16152" width="0" style="2" hidden="1" customWidth="1"/>
    <col min="16153" max="16153" width="13.140625" style="2" customWidth="1"/>
    <col min="16154" max="16156" width="0" style="2" hidden="1" customWidth="1"/>
    <col min="16157" max="16157" width="12.28515625" style="2" customWidth="1"/>
    <col min="16158" max="16158" width="15.28515625" style="2" customWidth="1"/>
    <col min="16159" max="16160" width="0" style="2" hidden="1" customWidth="1"/>
    <col min="16161" max="16384" width="9.140625" style="2"/>
  </cols>
  <sheetData>
    <row r="1" spans="1:32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0</v>
      </c>
      <c r="W1" s="30"/>
      <c r="X1" s="1"/>
      <c r="Y1" s="1"/>
      <c r="Z1" s="1"/>
      <c r="AA1" s="1"/>
      <c r="AB1" s="1"/>
      <c r="AC1" s="1"/>
      <c r="AD1" s="1"/>
      <c r="AE1" s="1"/>
    </row>
    <row r="2" spans="1:32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1</v>
      </c>
      <c r="V2" s="3">
        <f>D40</f>
        <v>12.809999999999999</v>
      </c>
      <c r="X2" s="3"/>
      <c r="Y2" s="3"/>
      <c r="Z2" s="3"/>
      <c r="AA2" s="3"/>
      <c r="AB2" s="3"/>
      <c r="AC2" s="1"/>
      <c r="AD2" s="1"/>
      <c r="AE2" s="1"/>
    </row>
    <row r="3" spans="1:32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 t="s">
        <v>2</v>
      </c>
      <c r="X3" s="4"/>
      <c r="Y3" s="44">
        <f>W40</f>
        <v>171917.81950000001</v>
      </c>
      <c r="Z3" s="44"/>
      <c r="AA3" s="4"/>
      <c r="AB3" s="4"/>
      <c r="AC3" s="4"/>
      <c r="AD3" s="4"/>
      <c r="AE3" s="1"/>
    </row>
    <row r="4" spans="1:32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1"/>
      <c r="S4" s="1"/>
      <c r="T4" s="2" t="s">
        <v>63</v>
      </c>
      <c r="W4" s="1"/>
      <c r="X4" s="1"/>
      <c r="Y4" s="1"/>
      <c r="Z4" s="1"/>
      <c r="AA4" s="1"/>
      <c r="AB4" s="1"/>
      <c r="AC4" s="1"/>
      <c r="AD4" s="1"/>
      <c r="AE4" s="1"/>
    </row>
    <row r="5" spans="1:32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 t="s">
        <v>3</v>
      </c>
      <c r="W5" s="1"/>
      <c r="X5" s="1"/>
      <c r="Y5" s="1"/>
      <c r="Z5" s="1"/>
      <c r="AA5" s="1"/>
      <c r="AB5" s="1"/>
      <c r="AC5" s="1"/>
      <c r="AD5" s="1"/>
    </row>
    <row r="6" spans="1:32" ht="30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 t="s">
        <v>4</v>
      </c>
      <c r="W6" s="5" t="s">
        <v>5</v>
      </c>
      <c r="AC6" s="5"/>
      <c r="AD6" s="33">
        <v>6500</v>
      </c>
      <c r="AE6" s="1"/>
    </row>
    <row r="7" spans="1:32" ht="17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6"/>
      <c r="S7" s="6"/>
      <c r="T7" s="2" t="s">
        <v>6</v>
      </c>
      <c r="W7" s="1"/>
      <c r="X7" s="1"/>
      <c r="Y7" s="1"/>
      <c r="Z7" s="1"/>
      <c r="AA7" s="1"/>
      <c r="AB7" s="1"/>
      <c r="AC7" s="111"/>
      <c r="AD7" s="111"/>
    </row>
    <row r="8" spans="1:32" ht="29.25" customHeight="1" x14ac:dyDescent="0.3">
      <c r="A8" s="126" t="s">
        <v>58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</row>
    <row r="9" spans="1:32" ht="15.75" customHeight="1" x14ac:dyDescent="0.25">
      <c r="A9" s="98" t="s">
        <v>48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</row>
    <row r="10" spans="1:32" ht="21.75" customHeight="1" x14ac:dyDescent="0.25">
      <c r="A10" s="99" t="s">
        <v>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F10" s="2" t="s">
        <v>8</v>
      </c>
    </row>
    <row r="11" spans="1:32" ht="78" customHeight="1" thickBot="1" x14ac:dyDescent="0.25">
      <c r="A11" s="47" t="s">
        <v>9</v>
      </c>
      <c r="B11" s="48" t="s">
        <v>10</v>
      </c>
      <c r="C11" s="48" t="s">
        <v>11</v>
      </c>
      <c r="D11" s="49" t="s">
        <v>12</v>
      </c>
      <c r="E11" s="48" t="s">
        <v>13</v>
      </c>
      <c r="F11" s="114" t="s">
        <v>14</v>
      </c>
      <c r="G11" s="49" t="s">
        <v>15</v>
      </c>
      <c r="H11" s="48" t="s">
        <v>13</v>
      </c>
      <c r="I11" s="116" t="s">
        <v>16</v>
      </c>
      <c r="J11" s="117"/>
      <c r="K11" s="104" t="s">
        <v>51</v>
      </c>
      <c r="L11" s="104" t="s">
        <v>52</v>
      </c>
      <c r="M11" s="104" t="s">
        <v>53</v>
      </c>
      <c r="N11" s="118" t="s">
        <v>17</v>
      </c>
      <c r="O11" s="109" t="s">
        <v>55</v>
      </c>
      <c r="P11" s="109" t="s">
        <v>18</v>
      </c>
      <c r="Q11" s="120" t="s">
        <v>19</v>
      </c>
      <c r="R11" s="102" t="s">
        <v>20</v>
      </c>
      <c r="S11" s="102" t="s">
        <v>21</v>
      </c>
      <c r="T11" s="109" t="s">
        <v>22</v>
      </c>
      <c r="U11" s="109"/>
      <c r="V11" s="102" t="s">
        <v>23</v>
      </c>
      <c r="W11" s="102" t="s">
        <v>24</v>
      </c>
      <c r="X11" s="102" t="s">
        <v>25</v>
      </c>
      <c r="Y11" s="109" t="s">
        <v>25</v>
      </c>
      <c r="Z11" s="127" t="s">
        <v>62</v>
      </c>
      <c r="AA11" s="107" t="s">
        <v>54</v>
      </c>
      <c r="AB11" s="112" t="s">
        <v>56</v>
      </c>
      <c r="AC11" s="122" t="s">
        <v>26</v>
      </c>
      <c r="AD11" s="124" t="s">
        <v>60</v>
      </c>
      <c r="AE11" s="100"/>
    </row>
    <row r="12" spans="1:32" ht="35.25" customHeight="1" thickBot="1" x14ac:dyDescent="0.25">
      <c r="A12" s="50" t="s">
        <v>27</v>
      </c>
      <c r="B12" s="7"/>
      <c r="C12" s="8" t="s">
        <v>28</v>
      </c>
      <c r="D12" s="9" t="s">
        <v>29</v>
      </c>
      <c r="E12" s="10"/>
      <c r="F12" s="115"/>
      <c r="G12" s="45" t="s">
        <v>30</v>
      </c>
      <c r="H12" s="10" t="s">
        <v>31</v>
      </c>
      <c r="I12" s="11" t="s">
        <v>32</v>
      </c>
      <c r="J12" s="11" t="s">
        <v>33</v>
      </c>
      <c r="K12" s="105"/>
      <c r="L12" s="106"/>
      <c r="M12" s="106"/>
      <c r="N12" s="119"/>
      <c r="O12" s="110"/>
      <c r="P12" s="115"/>
      <c r="Q12" s="121"/>
      <c r="R12" s="103"/>
      <c r="S12" s="103"/>
      <c r="T12" s="46" t="s">
        <v>32</v>
      </c>
      <c r="U12" s="12" t="s">
        <v>33</v>
      </c>
      <c r="V12" s="103"/>
      <c r="W12" s="103"/>
      <c r="X12" s="103"/>
      <c r="Y12" s="110"/>
      <c r="Z12" s="128"/>
      <c r="AA12" s="108"/>
      <c r="AB12" s="112"/>
      <c r="AC12" s="123"/>
      <c r="AD12" s="125"/>
      <c r="AE12" s="100"/>
    </row>
    <row r="13" spans="1:32" ht="15.75" x14ac:dyDescent="0.25">
      <c r="A13" s="51">
        <v>1</v>
      </c>
      <c r="B13" s="31" t="s">
        <v>34</v>
      </c>
      <c r="C13" s="52">
        <v>15</v>
      </c>
      <c r="D13" s="32">
        <v>1</v>
      </c>
      <c r="E13" s="13">
        <v>8953</v>
      </c>
      <c r="F13" s="14"/>
      <c r="G13" s="14">
        <f>E13*10%*D13</f>
        <v>895.30000000000007</v>
      </c>
      <c r="H13" s="53">
        <f>(E13+G13)*D13</f>
        <v>9848.2999999999993</v>
      </c>
      <c r="I13" s="15">
        <v>30</v>
      </c>
      <c r="J13" s="34">
        <f>H13*30%</f>
        <v>2954.49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38">
        <v>0</v>
      </c>
      <c r="Q13" s="14">
        <f>H13*30%*D13</f>
        <v>2954.49</v>
      </c>
      <c r="R13" s="14">
        <v>0</v>
      </c>
      <c r="S13" s="14">
        <v>0</v>
      </c>
      <c r="T13" s="15">
        <v>50</v>
      </c>
      <c r="U13" s="14">
        <f>H13*T13%</f>
        <v>4924.1499999999996</v>
      </c>
      <c r="V13" s="14">
        <v>0</v>
      </c>
      <c r="W13" s="14">
        <f>H13+J13+Q13+U13+V13+S13+R13+N13+P13+O13</f>
        <v>20681.43</v>
      </c>
      <c r="X13" s="34"/>
      <c r="Y13" s="53">
        <v>15418.69</v>
      </c>
      <c r="Z13" s="96">
        <f>AB13</f>
        <v>9848.2999999999993</v>
      </c>
      <c r="AA13" s="54">
        <f>H13</f>
        <v>9848.2999999999993</v>
      </c>
      <c r="AB13" s="53">
        <f>H13</f>
        <v>9848.2999999999993</v>
      </c>
      <c r="AC13" s="38">
        <f>H13*5</f>
        <v>49241.5</v>
      </c>
      <c r="AD13" s="55">
        <f>W13*12+Y13+AA13+AC13+AB13</f>
        <v>332533.94999999995</v>
      </c>
      <c r="AE13" s="2" t="s">
        <v>35</v>
      </c>
      <c r="AF13" s="16">
        <f>AD13*22%</f>
        <v>73157.468999999997</v>
      </c>
    </row>
    <row r="14" spans="1:32" ht="31.5" x14ac:dyDescent="0.25">
      <c r="A14" s="56">
        <f>A13+1</f>
        <v>2</v>
      </c>
      <c r="B14" s="57" t="s">
        <v>44</v>
      </c>
      <c r="C14" s="58">
        <v>14</v>
      </c>
      <c r="D14" s="59">
        <v>1</v>
      </c>
      <c r="E14" s="60">
        <v>8397</v>
      </c>
      <c r="F14" s="14"/>
      <c r="G14" s="14">
        <f t="shared" ref="G14:G15" si="0">E14*10%*D14</f>
        <v>839.7</v>
      </c>
      <c r="H14" s="53">
        <f t="shared" ref="H14:H38" si="1">(E14+G14)*D14</f>
        <v>9236.7000000000007</v>
      </c>
      <c r="I14" s="15">
        <v>30</v>
      </c>
      <c r="J14" s="34">
        <f>ROUND(H14*I14%,2)</f>
        <v>2771.01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38">
        <v>0</v>
      </c>
      <c r="Q14" s="14">
        <f>H14*30%*D14</f>
        <v>2771.01</v>
      </c>
      <c r="R14" s="14">
        <v>0</v>
      </c>
      <c r="S14" s="14">
        <v>0</v>
      </c>
      <c r="T14" s="15">
        <v>0</v>
      </c>
      <c r="U14" s="14">
        <f t="shared" ref="U14:U23" si="2">E14*T14%</f>
        <v>0</v>
      </c>
      <c r="V14" s="14">
        <v>0</v>
      </c>
      <c r="W14" s="14">
        <f t="shared" ref="W14:W38" si="3">H14+J14+Q14+U14+V14+S14+R14+N14+P14+O14</f>
        <v>14778.720000000001</v>
      </c>
      <c r="X14" s="34"/>
      <c r="Y14" s="61">
        <v>0</v>
      </c>
      <c r="Z14" s="96">
        <f t="shared" ref="Z14:Z15" si="4">AB14</f>
        <v>9236.7000000000007</v>
      </c>
      <c r="AA14" s="54">
        <f t="shared" ref="AA14:AA39" si="5">H14</f>
        <v>9236.7000000000007</v>
      </c>
      <c r="AB14" s="61">
        <f t="shared" ref="AB14:AB15" si="6">H14</f>
        <v>9236.7000000000007</v>
      </c>
      <c r="AC14" s="38">
        <f>H14*5</f>
        <v>46183.5</v>
      </c>
      <c r="AD14" s="55">
        <f t="shared" ref="AD14:AD39" si="7">W14*12+Y14+AA14+AC14+AB14</f>
        <v>242001.54000000004</v>
      </c>
      <c r="AE14" s="2" t="s">
        <v>35</v>
      </c>
      <c r="AF14" s="16">
        <f>AD14*22%</f>
        <v>53240.338800000005</v>
      </c>
    </row>
    <row r="15" spans="1:32" ht="31.5" x14ac:dyDescent="0.25">
      <c r="A15" s="56">
        <f t="shared" ref="A15:A23" si="8">A14+1</f>
        <v>3</v>
      </c>
      <c r="B15" s="57" t="s">
        <v>44</v>
      </c>
      <c r="C15" s="58">
        <v>14</v>
      </c>
      <c r="D15" s="59">
        <v>0.5</v>
      </c>
      <c r="E15" s="60">
        <v>8397</v>
      </c>
      <c r="F15" s="14"/>
      <c r="G15" s="14">
        <f t="shared" si="0"/>
        <v>419.85</v>
      </c>
      <c r="H15" s="53">
        <f t="shared" si="1"/>
        <v>4408.4250000000002</v>
      </c>
      <c r="I15" s="15">
        <v>30</v>
      </c>
      <c r="J15" s="34">
        <f>ROUND(H15*I15%,2)</f>
        <v>1322.53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38">
        <v>0</v>
      </c>
      <c r="Q15" s="14">
        <f>H15*30%</f>
        <v>1322.5274999999999</v>
      </c>
      <c r="R15" s="14">
        <v>0</v>
      </c>
      <c r="S15" s="14">
        <v>0</v>
      </c>
      <c r="T15" s="15">
        <v>0</v>
      </c>
      <c r="U15" s="14">
        <f t="shared" si="2"/>
        <v>0</v>
      </c>
      <c r="V15" s="14">
        <v>0</v>
      </c>
      <c r="W15" s="14">
        <f t="shared" si="3"/>
        <v>7053.4825000000001</v>
      </c>
      <c r="X15" s="34"/>
      <c r="Y15" s="61">
        <v>0</v>
      </c>
      <c r="Z15" s="96">
        <f t="shared" si="4"/>
        <v>4408.4250000000002</v>
      </c>
      <c r="AA15" s="54">
        <f t="shared" si="5"/>
        <v>4408.4250000000002</v>
      </c>
      <c r="AB15" s="61">
        <f t="shared" si="6"/>
        <v>4408.4250000000002</v>
      </c>
      <c r="AC15" s="38">
        <f>H15*5</f>
        <v>22042.125</v>
      </c>
      <c r="AD15" s="55">
        <f t="shared" si="7"/>
        <v>115500.76500000001</v>
      </c>
      <c r="AF15" s="16"/>
    </row>
    <row r="16" spans="1:32" ht="15.75" x14ac:dyDescent="0.25">
      <c r="A16" s="56">
        <f t="shared" si="8"/>
        <v>4</v>
      </c>
      <c r="B16" s="57" t="s">
        <v>45</v>
      </c>
      <c r="C16" s="62">
        <v>9</v>
      </c>
      <c r="D16" s="59">
        <v>0.25</v>
      </c>
      <c r="E16" s="60">
        <v>6003</v>
      </c>
      <c r="F16" s="14"/>
      <c r="G16" s="14">
        <v>0</v>
      </c>
      <c r="H16" s="53">
        <f t="shared" si="1"/>
        <v>1500.75</v>
      </c>
      <c r="I16" s="15">
        <v>30</v>
      </c>
      <c r="J16" s="34">
        <f>ROUND(H16*I16%,2)</f>
        <v>450.23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38">
        <v>0</v>
      </c>
      <c r="Q16" s="14">
        <v>0</v>
      </c>
      <c r="R16" s="14">
        <v>0</v>
      </c>
      <c r="S16" s="14">
        <v>0</v>
      </c>
      <c r="T16" s="15">
        <v>0</v>
      </c>
      <c r="U16" s="14">
        <f t="shared" si="2"/>
        <v>0</v>
      </c>
      <c r="V16" s="17">
        <f>J41*D16-H16-J16</f>
        <v>210.76999999999998</v>
      </c>
      <c r="W16" s="14">
        <f t="shared" si="3"/>
        <v>2161.75</v>
      </c>
      <c r="X16" s="34"/>
      <c r="Y16" s="61">
        <v>0</v>
      </c>
      <c r="Z16" s="96"/>
      <c r="AA16" s="54">
        <f t="shared" si="5"/>
        <v>1500.75</v>
      </c>
      <c r="AB16" s="61">
        <v>0</v>
      </c>
      <c r="AC16" s="38">
        <f>H16*7</f>
        <v>10505.25</v>
      </c>
      <c r="AD16" s="55">
        <f t="shared" si="7"/>
        <v>37947</v>
      </c>
      <c r="AF16" s="16"/>
    </row>
    <row r="17" spans="1:35" ht="15" customHeight="1" x14ac:dyDescent="0.25">
      <c r="A17" s="56">
        <f t="shared" si="8"/>
        <v>5</v>
      </c>
      <c r="B17" s="57" t="s">
        <v>42</v>
      </c>
      <c r="C17" s="63">
        <v>5</v>
      </c>
      <c r="D17" s="63">
        <v>1</v>
      </c>
      <c r="E17" s="60">
        <v>4719</v>
      </c>
      <c r="F17" s="17"/>
      <c r="G17" s="17">
        <v>0</v>
      </c>
      <c r="H17" s="53">
        <f t="shared" si="1"/>
        <v>4719</v>
      </c>
      <c r="I17" s="18">
        <v>0</v>
      </c>
      <c r="J17" s="34">
        <f>ROUND(E17*I17%,2)</f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39">
        <v>0</v>
      </c>
      <c r="Q17" s="14">
        <v>0</v>
      </c>
      <c r="R17" s="17">
        <v>0</v>
      </c>
      <c r="S17" s="17">
        <v>0</v>
      </c>
      <c r="T17" s="18">
        <v>50</v>
      </c>
      <c r="U17" s="34">
        <f t="shared" si="2"/>
        <v>2359.5</v>
      </c>
      <c r="V17" s="61">
        <f>J41-H17-U17</f>
        <v>1568.5</v>
      </c>
      <c r="W17" s="14">
        <f t="shared" si="3"/>
        <v>8647</v>
      </c>
      <c r="X17" s="40"/>
      <c r="Y17" s="61">
        <v>0</v>
      </c>
      <c r="Z17" s="96"/>
      <c r="AA17" s="54">
        <f t="shared" si="5"/>
        <v>4719</v>
      </c>
      <c r="AB17" s="61">
        <v>0</v>
      </c>
      <c r="AC17" s="38">
        <f t="shared" ref="AC17:AC20" si="9">H17*7</f>
        <v>33033</v>
      </c>
      <c r="AD17" s="55">
        <f t="shared" si="7"/>
        <v>141516</v>
      </c>
      <c r="AF17" s="16"/>
    </row>
    <row r="18" spans="1:35" ht="15.75" x14ac:dyDescent="0.25">
      <c r="A18" s="56">
        <f t="shared" si="8"/>
        <v>6</v>
      </c>
      <c r="B18" s="57" t="s">
        <v>37</v>
      </c>
      <c r="C18" s="63">
        <v>9</v>
      </c>
      <c r="D18" s="63">
        <v>0.5</v>
      </c>
      <c r="E18" s="60">
        <v>6003</v>
      </c>
      <c r="F18" s="61"/>
      <c r="G18" s="61">
        <v>0</v>
      </c>
      <c r="H18" s="53">
        <f t="shared" si="1"/>
        <v>3001.5</v>
      </c>
      <c r="I18" s="64">
        <v>0</v>
      </c>
      <c r="J18" s="34">
        <f>ROUND(E18*I18%,2)</f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5">
        <v>0</v>
      </c>
      <c r="Q18" s="14">
        <v>0</v>
      </c>
      <c r="R18" s="61">
        <v>0</v>
      </c>
      <c r="S18" s="61">
        <v>0</v>
      </c>
      <c r="T18" s="64">
        <v>0</v>
      </c>
      <c r="U18" s="14">
        <f t="shared" si="2"/>
        <v>0</v>
      </c>
      <c r="V18" s="17">
        <f>J41*D18-H18</f>
        <v>1322</v>
      </c>
      <c r="W18" s="14">
        <f t="shared" si="3"/>
        <v>4323.5</v>
      </c>
      <c r="X18" s="54"/>
      <c r="Y18" s="61">
        <v>0</v>
      </c>
      <c r="Z18" s="96"/>
      <c r="AA18" s="54">
        <f t="shared" si="5"/>
        <v>3001.5</v>
      </c>
      <c r="AB18" s="61">
        <v>0</v>
      </c>
      <c r="AC18" s="38">
        <f t="shared" si="9"/>
        <v>21010.5</v>
      </c>
      <c r="AD18" s="55">
        <f t="shared" si="7"/>
        <v>75894</v>
      </c>
      <c r="AF18" s="16"/>
    </row>
    <row r="19" spans="1:35" ht="47.25" x14ac:dyDescent="0.25">
      <c r="A19" s="56">
        <f t="shared" si="8"/>
        <v>7</v>
      </c>
      <c r="B19" s="57" t="s">
        <v>39</v>
      </c>
      <c r="C19" s="58">
        <v>2</v>
      </c>
      <c r="D19" s="58">
        <v>0.5</v>
      </c>
      <c r="E19" s="66">
        <v>3782</v>
      </c>
      <c r="F19" s="67"/>
      <c r="G19" s="67">
        <v>0</v>
      </c>
      <c r="H19" s="53">
        <f t="shared" si="1"/>
        <v>1891</v>
      </c>
      <c r="I19" s="68">
        <v>0</v>
      </c>
      <c r="J19" s="37">
        <f>ROUND(E19*I19%,2)</f>
        <v>0</v>
      </c>
      <c r="K19" s="61">
        <v>0</v>
      </c>
      <c r="L19" s="61">
        <v>0</v>
      </c>
      <c r="M19" s="61">
        <v>0</v>
      </c>
      <c r="N19" s="67">
        <v>0</v>
      </c>
      <c r="O19" s="61">
        <v>0</v>
      </c>
      <c r="P19" s="69">
        <v>0</v>
      </c>
      <c r="Q19" s="35">
        <v>0</v>
      </c>
      <c r="R19" s="67">
        <v>0</v>
      </c>
      <c r="S19" s="67">
        <v>0</v>
      </c>
      <c r="T19" s="68">
        <v>0</v>
      </c>
      <c r="U19" s="35">
        <f t="shared" si="2"/>
        <v>0</v>
      </c>
      <c r="V19" s="67">
        <f>J41*D19-H19</f>
        <v>2432.5</v>
      </c>
      <c r="W19" s="14">
        <f t="shared" si="3"/>
        <v>4323.5</v>
      </c>
      <c r="X19" s="70"/>
      <c r="Y19" s="61">
        <v>0</v>
      </c>
      <c r="Z19" s="96"/>
      <c r="AA19" s="54">
        <f t="shared" si="5"/>
        <v>1891</v>
      </c>
      <c r="AB19" s="61">
        <v>0</v>
      </c>
      <c r="AC19" s="38">
        <f t="shared" si="9"/>
        <v>13237</v>
      </c>
      <c r="AD19" s="55">
        <f t="shared" si="7"/>
        <v>67010</v>
      </c>
      <c r="AF19" s="16"/>
    </row>
    <row r="20" spans="1:35" ht="31.5" x14ac:dyDescent="0.25">
      <c r="A20" s="56">
        <f t="shared" si="8"/>
        <v>8</v>
      </c>
      <c r="B20" s="57" t="s">
        <v>43</v>
      </c>
      <c r="C20" s="63">
        <v>1</v>
      </c>
      <c r="D20" s="63">
        <v>1</v>
      </c>
      <c r="E20" s="60">
        <v>3470</v>
      </c>
      <c r="F20" s="61"/>
      <c r="G20" s="61">
        <v>0</v>
      </c>
      <c r="H20" s="53">
        <f t="shared" si="1"/>
        <v>3470</v>
      </c>
      <c r="I20" s="64">
        <v>0</v>
      </c>
      <c r="J20" s="34">
        <f>ROUND(E20*I20%,2)</f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5">
        <v>0</v>
      </c>
      <c r="Q20" s="14">
        <v>0</v>
      </c>
      <c r="R20" s="14">
        <f>ROUND(H20*10%,2)</f>
        <v>347</v>
      </c>
      <c r="S20" s="61">
        <v>0</v>
      </c>
      <c r="T20" s="64">
        <v>0</v>
      </c>
      <c r="U20" s="14">
        <f t="shared" si="2"/>
        <v>0</v>
      </c>
      <c r="V20" s="61">
        <f>J41-H20</f>
        <v>5177</v>
      </c>
      <c r="W20" s="14">
        <f t="shared" si="3"/>
        <v>8994</v>
      </c>
      <c r="X20" s="54"/>
      <c r="Y20" s="61">
        <v>0</v>
      </c>
      <c r="Z20" s="96"/>
      <c r="AA20" s="54">
        <f t="shared" si="5"/>
        <v>3470</v>
      </c>
      <c r="AB20" s="61">
        <v>0</v>
      </c>
      <c r="AC20" s="38">
        <f t="shared" si="9"/>
        <v>24290</v>
      </c>
      <c r="AD20" s="55">
        <f t="shared" si="7"/>
        <v>135688</v>
      </c>
      <c r="AF20" s="16"/>
    </row>
    <row r="21" spans="1:35" ht="15.75" x14ac:dyDescent="0.25">
      <c r="A21" s="56">
        <f t="shared" si="8"/>
        <v>9</v>
      </c>
      <c r="B21" s="57" t="s">
        <v>46</v>
      </c>
      <c r="C21" s="63">
        <v>14</v>
      </c>
      <c r="D21" s="63">
        <v>0.25</v>
      </c>
      <c r="E21" s="60">
        <v>8397</v>
      </c>
      <c r="F21" s="71"/>
      <c r="G21" s="61">
        <f>E21*10%</f>
        <v>839.7</v>
      </c>
      <c r="H21" s="53">
        <f t="shared" si="1"/>
        <v>2309.1750000000002</v>
      </c>
      <c r="I21" s="64">
        <v>30</v>
      </c>
      <c r="J21" s="34">
        <f>ROUND(H21*I21%,2)</f>
        <v>692.75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5">
        <v>0</v>
      </c>
      <c r="Q21" s="14">
        <f>H21*30%</f>
        <v>692.75250000000005</v>
      </c>
      <c r="R21" s="14">
        <v>0</v>
      </c>
      <c r="S21" s="61">
        <v>0</v>
      </c>
      <c r="T21" s="64">
        <v>0</v>
      </c>
      <c r="U21" s="14">
        <f t="shared" si="2"/>
        <v>0</v>
      </c>
      <c r="V21" s="61">
        <v>0</v>
      </c>
      <c r="W21" s="86">
        <f t="shared" si="3"/>
        <v>3694.6775000000002</v>
      </c>
      <c r="X21" s="54"/>
      <c r="Y21" s="61">
        <v>0</v>
      </c>
      <c r="Z21" s="96">
        <f>H21</f>
        <v>2309.1750000000002</v>
      </c>
      <c r="AA21" s="54">
        <f t="shared" si="5"/>
        <v>2309.1750000000002</v>
      </c>
      <c r="AB21" s="61">
        <f>H21</f>
        <v>2309.1750000000002</v>
      </c>
      <c r="AC21" s="38">
        <f>H21*5</f>
        <v>11545.875</v>
      </c>
      <c r="AD21" s="55">
        <f t="shared" si="7"/>
        <v>60500.35500000001</v>
      </c>
    </row>
    <row r="22" spans="1:35" ht="15.75" x14ac:dyDescent="0.25">
      <c r="A22" s="56">
        <f t="shared" si="8"/>
        <v>10</v>
      </c>
      <c r="B22" s="57" t="s">
        <v>36</v>
      </c>
      <c r="C22" s="63">
        <v>10</v>
      </c>
      <c r="D22" s="63">
        <v>1</v>
      </c>
      <c r="E22" s="60">
        <v>6315</v>
      </c>
      <c r="F22" s="83"/>
      <c r="G22" s="61">
        <f t="shared" ref="G22:G39" si="10">E22*10%</f>
        <v>631.5</v>
      </c>
      <c r="H22" s="53">
        <f t="shared" si="1"/>
        <v>6946.5</v>
      </c>
      <c r="I22" s="64">
        <v>0</v>
      </c>
      <c r="J22" s="34">
        <f>ROUND(H22*I22%,2)</f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84">
        <v>0</v>
      </c>
      <c r="Q22" s="14">
        <f>H22*30%</f>
        <v>2083.9499999999998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86">
        <f>H22+Q22</f>
        <v>9030.4500000000007</v>
      </c>
      <c r="X22" s="36"/>
      <c r="Y22" s="61"/>
      <c r="Z22" s="96">
        <f t="shared" ref="Z22:Z39" si="11">H22</f>
        <v>6946.5</v>
      </c>
      <c r="AA22" s="54">
        <f t="shared" si="5"/>
        <v>6946.5</v>
      </c>
      <c r="AB22" s="61">
        <f>H22</f>
        <v>6946.5</v>
      </c>
      <c r="AC22" s="38">
        <f t="shared" ref="AC22:AC39" si="12">H22*5</f>
        <v>34732.5</v>
      </c>
      <c r="AD22" s="55">
        <f t="shared" si="7"/>
        <v>156990.90000000002</v>
      </c>
    </row>
    <row r="23" spans="1:35" s="19" customFormat="1" ht="18" x14ac:dyDescent="0.25">
      <c r="A23" s="56">
        <f t="shared" si="8"/>
        <v>11</v>
      </c>
      <c r="B23" s="57" t="s">
        <v>36</v>
      </c>
      <c r="C23" s="63">
        <v>10</v>
      </c>
      <c r="D23" s="63">
        <v>0.25</v>
      </c>
      <c r="E23" s="60">
        <v>6315</v>
      </c>
      <c r="F23" s="14"/>
      <c r="G23" s="61">
        <f t="shared" si="10"/>
        <v>631.5</v>
      </c>
      <c r="H23" s="53">
        <f t="shared" si="1"/>
        <v>1736.625</v>
      </c>
      <c r="I23" s="64">
        <v>10</v>
      </c>
      <c r="J23" s="34">
        <f>ROUND(H23*I23%,2)</f>
        <v>173.66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38">
        <v>0</v>
      </c>
      <c r="Q23" s="14">
        <f>H23*30%</f>
        <v>520.98749999999995</v>
      </c>
      <c r="R23" s="34">
        <v>0</v>
      </c>
      <c r="S23" s="53">
        <v>0</v>
      </c>
      <c r="T23" s="85">
        <v>0</v>
      </c>
      <c r="U23" s="38">
        <f t="shared" si="2"/>
        <v>0</v>
      </c>
      <c r="V23" s="61">
        <v>0</v>
      </c>
      <c r="W23" s="86">
        <f>H23+J23+Q23</f>
        <v>2431.2725</v>
      </c>
      <c r="X23" s="41"/>
      <c r="Y23" s="61">
        <v>0</v>
      </c>
      <c r="Z23" s="96">
        <f t="shared" si="11"/>
        <v>1736.625</v>
      </c>
      <c r="AA23" s="54">
        <f t="shared" si="5"/>
        <v>1736.625</v>
      </c>
      <c r="AB23" s="61">
        <f t="shared" ref="AB23:AB39" si="13">H23</f>
        <v>1736.625</v>
      </c>
      <c r="AC23" s="38">
        <f t="shared" si="12"/>
        <v>8683.125</v>
      </c>
      <c r="AD23" s="55">
        <f t="shared" si="7"/>
        <v>41331.645000000004</v>
      </c>
      <c r="AF23" s="20"/>
    </row>
    <row r="24" spans="1:35" s="19" customFormat="1" ht="18" hidden="1" x14ac:dyDescent="0.25">
      <c r="A24" s="51">
        <v>10</v>
      </c>
      <c r="B24" s="72"/>
      <c r="C24" s="63"/>
      <c r="D24" s="63"/>
      <c r="E24" s="60"/>
      <c r="F24" s="14"/>
      <c r="G24" s="61">
        <f t="shared" si="10"/>
        <v>0</v>
      </c>
      <c r="H24" s="53">
        <f t="shared" si="1"/>
        <v>0</v>
      </c>
      <c r="I24" s="15"/>
      <c r="J24" s="34"/>
      <c r="K24" s="61"/>
      <c r="L24" s="61"/>
      <c r="M24" s="61"/>
      <c r="N24" s="61"/>
      <c r="O24" s="61"/>
      <c r="P24" s="38"/>
      <c r="Q24" s="14"/>
      <c r="R24" s="14"/>
      <c r="S24" s="14"/>
      <c r="T24" s="15"/>
      <c r="U24" s="14"/>
      <c r="V24" s="61"/>
      <c r="W24" s="14">
        <f t="shared" si="3"/>
        <v>0</v>
      </c>
      <c r="X24" s="73"/>
      <c r="Y24" s="61">
        <v>0</v>
      </c>
      <c r="Z24" s="96">
        <f t="shared" si="11"/>
        <v>0</v>
      </c>
      <c r="AA24" s="54">
        <f t="shared" si="5"/>
        <v>0</v>
      </c>
      <c r="AB24" s="61">
        <f t="shared" si="13"/>
        <v>0</v>
      </c>
      <c r="AC24" s="38">
        <f t="shared" si="12"/>
        <v>0</v>
      </c>
      <c r="AD24" s="55">
        <f t="shared" si="7"/>
        <v>0</v>
      </c>
      <c r="AF24" s="20"/>
    </row>
    <row r="25" spans="1:35" s="19" customFormat="1" ht="18" hidden="1" x14ac:dyDescent="0.25">
      <c r="A25" s="56">
        <v>11</v>
      </c>
      <c r="B25" s="72"/>
      <c r="C25" s="63"/>
      <c r="D25" s="63"/>
      <c r="E25" s="60"/>
      <c r="F25" s="14"/>
      <c r="G25" s="61">
        <f t="shared" si="10"/>
        <v>0</v>
      </c>
      <c r="H25" s="53">
        <f t="shared" si="1"/>
        <v>0</v>
      </c>
      <c r="I25" s="15"/>
      <c r="J25" s="34"/>
      <c r="K25" s="61"/>
      <c r="L25" s="61"/>
      <c r="M25" s="61"/>
      <c r="N25" s="61"/>
      <c r="O25" s="61"/>
      <c r="P25" s="38"/>
      <c r="Q25" s="14"/>
      <c r="R25" s="14"/>
      <c r="S25" s="14"/>
      <c r="T25" s="15"/>
      <c r="U25" s="14"/>
      <c r="V25" s="61"/>
      <c r="W25" s="14">
        <f t="shared" si="3"/>
        <v>0</v>
      </c>
      <c r="X25" s="73"/>
      <c r="Y25" s="61">
        <v>0</v>
      </c>
      <c r="Z25" s="96">
        <f t="shared" si="11"/>
        <v>0</v>
      </c>
      <c r="AA25" s="54">
        <f t="shared" si="5"/>
        <v>0</v>
      </c>
      <c r="AB25" s="61">
        <f t="shared" si="13"/>
        <v>0</v>
      </c>
      <c r="AC25" s="38">
        <f t="shared" si="12"/>
        <v>0</v>
      </c>
      <c r="AD25" s="55">
        <f t="shared" si="7"/>
        <v>0</v>
      </c>
      <c r="AF25" s="20"/>
    </row>
    <row r="26" spans="1:35" ht="15.75" hidden="1" x14ac:dyDescent="0.25">
      <c r="A26" s="56">
        <v>12</v>
      </c>
      <c r="B26" s="72"/>
      <c r="C26" s="63"/>
      <c r="D26" s="63"/>
      <c r="E26" s="60"/>
      <c r="F26" s="14"/>
      <c r="G26" s="61">
        <f t="shared" si="10"/>
        <v>0</v>
      </c>
      <c r="H26" s="53">
        <f t="shared" si="1"/>
        <v>0</v>
      </c>
      <c r="I26" s="15"/>
      <c r="J26" s="34"/>
      <c r="K26" s="61"/>
      <c r="L26" s="61"/>
      <c r="M26" s="61"/>
      <c r="N26" s="61"/>
      <c r="O26" s="61"/>
      <c r="P26" s="38"/>
      <c r="Q26" s="14"/>
      <c r="R26" s="14"/>
      <c r="S26" s="14"/>
      <c r="T26" s="15"/>
      <c r="U26" s="14"/>
      <c r="V26" s="61"/>
      <c r="W26" s="14">
        <f t="shared" si="3"/>
        <v>0</v>
      </c>
      <c r="X26" s="34"/>
      <c r="Y26" s="61">
        <v>0</v>
      </c>
      <c r="Z26" s="96">
        <f t="shared" si="11"/>
        <v>0</v>
      </c>
      <c r="AA26" s="54">
        <f t="shared" si="5"/>
        <v>0</v>
      </c>
      <c r="AB26" s="61">
        <f t="shared" si="13"/>
        <v>0</v>
      </c>
      <c r="AC26" s="38">
        <f t="shared" si="12"/>
        <v>0</v>
      </c>
      <c r="AD26" s="55">
        <f t="shared" si="7"/>
        <v>0</v>
      </c>
      <c r="AF26" s="16"/>
    </row>
    <row r="27" spans="1:35" ht="15.75" hidden="1" x14ac:dyDescent="0.25">
      <c r="A27" s="51">
        <v>13</v>
      </c>
      <c r="B27" s="74"/>
      <c r="C27" s="63"/>
      <c r="D27" s="75"/>
      <c r="E27" s="60"/>
      <c r="F27" s="14"/>
      <c r="G27" s="61">
        <f t="shared" si="10"/>
        <v>0</v>
      </c>
      <c r="H27" s="53">
        <f t="shared" si="1"/>
        <v>0</v>
      </c>
      <c r="I27" s="15"/>
      <c r="J27" s="34"/>
      <c r="K27" s="61"/>
      <c r="L27" s="61"/>
      <c r="M27" s="61"/>
      <c r="N27" s="61"/>
      <c r="O27" s="61"/>
      <c r="P27" s="38"/>
      <c r="Q27" s="14"/>
      <c r="R27" s="14"/>
      <c r="S27" s="14"/>
      <c r="T27" s="15"/>
      <c r="U27" s="14"/>
      <c r="V27" s="61"/>
      <c r="W27" s="14">
        <f t="shared" si="3"/>
        <v>0</v>
      </c>
      <c r="X27" s="34"/>
      <c r="Y27" s="61">
        <v>0</v>
      </c>
      <c r="Z27" s="96">
        <f t="shared" si="11"/>
        <v>0</v>
      </c>
      <c r="AA27" s="54">
        <f t="shared" si="5"/>
        <v>0</v>
      </c>
      <c r="AB27" s="61">
        <f t="shared" si="13"/>
        <v>0</v>
      </c>
      <c r="AC27" s="38">
        <f t="shared" si="12"/>
        <v>0</v>
      </c>
      <c r="AD27" s="55">
        <f t="shared" si="7"/>
        <v>0</v>
      </c>
      <c r="AF27" s="16"/>
      <c r="AI27" s="2" t="s">
        <v>14</v>
      </c>
    </row>
    <row r="28" spans="1:35" ht="15.75" hidden="1" x14ac:dyDescent="0.25">
      <c r="A28" s="56">
        <v>14</v>
      </c>
      <c r="B28" s="74"/>
      <c r="C28" s="63"/>
      <c r="D28" s="75"/>
      <c r="E28" s="76"/>
      <c r="F28" s="14"/>
      <c r="G28" s="61">
        <f t="shared" si="10"/>
        <v>0</v>
      </c>
      <c r="H28" s="53">
        <f t="shared" si="1"/>
        <v>0</v>
      </c>
      <c r="I28" s="15"/>
      <c r="J28" s="34"/>
      <c r="K28" s="61"/>
      <c r="L28" s="61"/>
      <c r="M28" s="61"/>
      <c r="N28" s="61"/>
      <c r="O28" s="61"/>
      <c r="P28" s="38"/>
      <c r="Q28" s="14"/>
      <c r="R28" s="14"/>
      <c r="S28" s="14"/>
      <c r="T28" s="15"/>
      <c r="U28" s="14"/>
      <c r="V28" s="61"/>
      <c r="W28" s="14">
        <f t="shared" si="3"/>
        <v>0</v>
      </c>
      <c r="X28" s="34"/>
      <c r="Y28" s="61">
        <v>0</v>
      </c>
      <c r="Z28" s="96">
        <f t="shared" si="11"/>
        <v>0</v>
      </c>
      <c r="AA28" s="54">
        <f t="shared" si="5"/>
        <v>0</v>
      </c>
      <c r="AB28" s="61">
        <f t="shared" si="13"/>
        <v>0</v>
      </c>
      <c r="AC28" s="38">
        <f t="shared" si="12"/>
        <v>0</v>
      </c>
      <c r="AD28" s="55">
        <f t="shared" si="7"/>
        <v>0</v>
      </c>
      <c r="AE28" s="2" t="s">
        <v>35</v>
      </c>
      <c r="AF28" s="16">
        <f>AD28*22%</f>
        <v>0</v>
      </c>
    </row>
    <row r="29" spans="1:35" ht="15.75" hidden="1" x14ac:dyDescent="0.25">
      <c r="A29" s="56">
        <v>15</v>
      </c>
      <c r="B29" s="77"/>
      <c r="C29" s="78"/>
      <c r="D29" s="78"/>
      <c r="E29" s="79"/>
      <c r="F29" s="14"/>
      <c r="G29" s="61">
        <f t="shared" si="10"/>
        <v>0</v>
      </c>
      <c r="H29" s="53">
        <f t="shared" si="1"/>
        <v>0</v>
      </c>
      <c r="I29" s="15"/>
      <c r="J29" s="34"/>
      <c r="K29" s="61"/>
      <c r="L29" s="61"/>
      <c r="M29" s="61"/>
      <c r="N29" s="61"/>
      <c r="O29" s="61"/>
      <c r="P29" s="38"/>
      <c r="Q29" s="14"/>
      <c r="R29" s="14"/>
      <c r="S29" s="14"/>
      <c r="T29" s="15"/>
      <c r="U29" s="14"/>
      <c r="V29" s="61"/>
      <c r="W29" s="14">
        <f t="shared" si="3"/>
        <v>0</v>
      </c>
      <c r="X29" s="34"/>
      <c r="Y29" s="61">
        <v>0</v>
      </c>
      <c r="Z29" s="96">
        <f t="shared" si="11"/>
        <v>0</v>
      </c>
      <c r="AA29" s="54">
        <f t="shared" si="5"/>
        <v>0</v>
      </c>
      <c r="AB29" s="61">
        <f t="shared" si="13"/>
        <v>0</v>
      </c>
      <c r="AC29" s="38">
        <f t="shared" si="12"/>
        <v>0</v>
      </c>
      <c r="AD29" s="55">
        <f t="shared" si="7"/>
        <v>0</v>
      </c>
      <c r="AE29" s="2" t="s">
        <v>35</v>
      </c>
      <c r="AF29" s="16">
        <f>AD29*22%</f>
        <v>0</v>
      </c>
    </row>
    <row r="30" spans="1:35" ht="15.75" hidden="1" x14ac:dyDescent="0.25">
      <c r="A30" s="51">
        <v>16</v>
      </c>
      <c r="B30" s="77"/>
      <c r="C30" s="78"/>
      <c r="D30" s="79"/>
      <c r="E30" s="79"/>
      <c r="F30" s="14"/>
      <c r="G30" s="61">
        <f t="shared" si="10"/>
        <v>0</v>
      </c>
      <c r="H30" s="53">
        <f t="shared" si="1"/>
        <v>0</v>
      </c>
      <c r="I30" s="15"/>
      <c r="J30" s="34"/>
      <c r="K30" s="61"/>
      <c r="L30" s="61"/>
      <c r="M30" s="61"/>
      <c r="N30" s="61"/>
      <c r="O30" s="61"/>
      <c r="P30" s="38"/>
      <c r="Q30" s="14"/>
      <c r="R30" s="14"/>
      <c r="S30" s="14"/>
      <c r="T30" s="15"/>
      <c r="U30" s="14"/>
      <c r="V30" s="61"/>
      <c r="W30" s="14">
        <f t="shared" si="3"/>
        <v>0</v>
      </c>
      <c r="X30" s="34"/>
      <c r="Y30" s="61">
        <v>0</v>
      </c>
      <c r="Z30" s="96">
        <f t="shared" si="11"/>
        <v>0</v>
      </c>
      <c r="AA30" s="54">
        <f t="shared" si="5"/>
        <v>0</v>
      </c>
      <c r="AB30" s="61">
        <f t="shared" si="13"/>
        <v>0</v>
      </c>
      <c r="AC30" s="38">
        <f t="shared" si="12"/>
        <v>0</v>
      </c>
      <c r="AD30" s="55">
        <f t="shared" si="7"/>
        <v>0</v>
      </c>
      <c r="AE30" s="2" t="s">
        <v>35</v>
      </c>
      <c r="AF30" s="16">
        <f>AD30*22%</f>
        <v>0</v>
      </c>
    </row>
    <row r="31" spans="1:35" ht="15.75" hidden="1" x14ac:dyDescent="0.25">
      <c r="A31" s="56">
        <v>17</v>
      </c>
      <c r="B31" s="77"/>
      <c r="C31" s="78"/>
      <c r="D31" s="78"/>
      <c r="E31" s="79"/>
      <c r="F31" s="14"/>
      <c r="G31" s="61">
        <f t="shared" si="10"/>
        <v>0</v>
      </c>
      <c r="H31" s="53">
        <f t="shared" si="1"/>
        <v>0</v>
      </c>
      <c r="I31" s="15"/>
      <c r="J31" s="34"/>
      <c r="K31" s="61"/>
      <c r="L31" s="61"/>
      <c r="M31" s="61"/>
      <c r="N31" s="61"/>
      <c r="O31" s="61"/>
      <c r="P31" s="38"/>
      <c r="Q31" s="14"/>
      <c r="R31" s="14"/>
      <c r="S31" s="14"/>
      <c r="T31" s="15"/>
      <c r="U31" s="14"/>
      <c r="V31" s="61"/>
      <c r="W31" s="14">
        <f t="shared" si="3"/>
        <v>0</v>
      </c>
      <c r="X31" s="34"/>
      <c r="Y31" s="61">
        <v>0</v>
      </c>
      <c r="Z31" s="96">
        <f t="shared" si="11"/>
        <v>0</v>
      </c>
      <c r="AA31" s="54">
        <f t="shared" si="5"/>
        <v>0</v>
      </c>
      <c r="AB31" s="61">
        <f t="shared" si="13"/>
        <v>0</v>
      </c>
      <c r="AC31" s="38">
        <f t="shared" si="12"/>
        <v>0</v>
      </c>
      <c r="AD31" s="55">
        <f t="shared" si="7"/>
        <v>0</v>
      </c>
      <c r="AE31" s="2" t="s">
        <v>38</v>
      </c>
      <c r="AF31" s="16">
        <f>AD31*22%</f>
        <v>0</v>
      </c>
    </row>
    <row r="32" spans="1:35" ht="15.75" hidden="1" x14ac:dyDescent="0.25">
      <c r="A32" s="56">
        <v>18</v>
      </c>
      <c r="B32" s="31"/>
      <c r="C32" s="58"/>
      <c r="D32" s="32"/>
      <c r="E32" s="13"/>
      <c r="F32" s="14"/>
      <c r="G32" s="61">
        <f t="shared" si="10"/>
        <v>0</v>
      </c>
      <c r="H32" s="53">
        <f t="shared" si="1"/>
        <v>0</v>
      </c>
      <c r="I32" s="15"/>
      <c r="J32" s="34"/>
      <c r="K32" s="61"/>
      <c r="L32" s="61"/>
      <c r="M32" s="61"/>
      <c r="N32" s="61"/>
      <c r="O32" s="61"/>
      <c r="P32" s="38"/>
      <c r="Q32" s="14"/>
      <c r="R32" s="14"/>
      <c r="S32" s="14"/>
      <c r="T32" s="15"/>
      <c r="U32" s="14"/>
      <c r="V32" s="14"/>
      <c r="W32" s="14">
        <f t="shared" si="3"/>
        <v>0</v>
      </c>
      <c r="X32" s="34"/>
      <c r="Y32" s="61">
        <v>0</v>
      </c>
      <c r="Z32" s="96">
        <f t="shared" si="11"/>
        <v>0</v>
      </c>
      <c r="AA32" s="54">
        <f t="shared" si="5"/>
        <v>0</v>
      </c>
      <c r="AB32" s="61">
        <f t="shared" si="13"/>
        <v>0</v>
      </c>
      <c r="AC32" s="38">
        <f t="shared" si="12"/>
        <v>0</v>
      </c>
      <c r="AD32" s="55">
        <f t="shared" si="7"/>
        <v>0</v>
      </c>
      <c r="AF32" s="16"/>
    </row>
    <row r="33" spans="1:32" ht="15.75" hidden="1" x14ac:dyDescent="0.25">
      <c r="A33" s="51">
        <v>19</v>
      </c>
      <c r="B33" s="72"/>
      <c r="C33" s="58"/>
      <c r="D33" s="59"/>
      <c r="E33" s="60"/>
      <c r="F33" s="14"/>
      <c r="G33" s="61">
        <f t="shared" si="10"/>
        <v>0</v>
      </c>
      <c r="H33" s="53">
        <f t="shared" si="1"/>
        <v>0</v>
      </c>
      <c r="I33" s="15"/>
      <c r="J33" s="34"/>
      <c r="K33" s="61"/>
      <c r="L33" s="61"/>
      <c r="M33" s="61"/>
      <c r="N33" s="61"/>
      <c r="O33" s="61"/>
      <c r="P33" s="38"/>
      <c r="Q33" s="14"/>
      <c r="R33" s="14"/>
      <c r="S33" s="14"/>
      <c r="T33" s="15"/>
      <c r="U33" s="14"/>
      <c r="V33" s="14"/>
      <c r="W33" s="14">
        <f t="shared" si="3"/>
        <v>0</v>
      </c>
      <c r="X33" s="34"/>
      <c r="Y33" s="61">
        <v>0</v>
      </c>
      <c r="Z33" s="96">
        <f t="shared" si="11"/>
        <v>0</v>
      </c>
      <c r="AA33" s="54">
        <f t="shared" si="5"/>
        <v>0</v>
      </c>
      <c r="AB33" s="61">
        <f t="shared" si="13"/>
        <v>0</v>
      </c>
      <c r="AC33" s="38">
        <f t="shared" si="12"/>
        <v>0</v>
      </c>
      <c r="AD33" s="55">
        <f t="shared" si="7"/>
        <v>0</v>
      </c>
      <c r="AF33" s="16"/>
    </row>
    <row r="34" spans="1:32" ht="15.75" hidden="1" x14ac:dyDescent="0.25">
      <c r="A34" s="56">
        <v>20</v>
      </c>
      <c r="B34" s="72"/>
      <c r="C34" s="80"/>
      <c r="D34" s="59"/>
      <c r="E34" s="60"/>
      <c r="F34" s="14"/>
      <c r="G34" s="61">
        <f t="shared" si="10"/>
        <v>0</v>
      </c>
      <c r="H34" s="53">
        <f t="shared" si="1"/>
        <v>0</v>
      </c>
      <c r="I34" s="15"/>
      <c r="J34" s="34"/>
      <c r="K34" s="61"/>
      <c r="L34" s="61"/>
      <c r="M34" s="61"/>
      <c r="N34" s="61"/>
      <c r="O34" s="61"/>
      <c r="P34" s="38"/>
      <c r="Q34" s="14"/>
      <c r="R34" s="14"/>
      <c r="S34" s="14"/>
      <c r="T34" s="15"/>
      <c r="U34" s="14"/>
      <c r="V34" s="14"/>
      <c r="W34" s="14">
        <f t="shared" si="3"/>
        <v>0</v>
      </c>
      <c r="X34" s="34"/>
      <c r="Y34" s="61">
        <v>0</v>
      </c>
      <c r="Z34" s="96">
        <f t="shared" si="11"/>
        <v>0</v>
      </c>
      <c r="AA34" s="54">
        <f t="shared" si="5"/>
        <v>0</v>
      </c>
      <c r="AB34" s="61">
        <f t="shared" si="13"/>
        <v>0</v>
      </c>
      <c r="AC34" s="38">
        <f t="shared" si="12"/>
        <v>0</v>
      </c>
      <c r="AD34" s="55">
        <f t="shared" si="7"/>
        <v>0</v>
      </c>
      <c r="AF34" s="16"/>
    </row>
    <row r="35" spans="1:32" s="19" customFormat="1" ht="18" hidden="1" x14ac:dyDescent="0.25">
      <c r="A35" s="56">
        <v>21</v>
      </c>
      <c r="B35" s="72"/>
      <c r="C35" s="63"/>
      <c r="D35" s="63"/>
      <c r="E35" s="60"/>
      <c r="F35" s="17"/>
      <c r="G35" s="61">
        <f t="shared" si="10"/>
        <v>0</v>
      </c>
      <c r="H35" s="53">
        <f t="shared" si="1"/>
        <v>0</v>
      </c>
      <c r="I35" s="18"/>
      <c r="J35" s="34"/>
      <c r="K35" s="61"/>
      <c r="L35" s="61"/>
      <c r="M35" s="61"/>
      <c r="N35" s="61"/>
      <c r="O35" s="61"/>
      <c r="P35" s="39"/>
      <c r="Q35" s="14"/>
      <c r="R35" s="17"/>
      <c r="S35" s="17"/>
      <c r="T35" s="18"/>
      <c r="U35" s="14"/>
      <c r="V35" s="17"/>
      <c r="W35" s="14">
        <f t="shared" si="3"/>
        <v>0</v>
      </c>
      <c r="X35" s="40"/>
      <c r="Y35" s="61">
        <v>0</v>
      </c>
      <c r="Z35" s="96">
        <f t="shared" si="11"/>
        <v>0</v>
      </c>
      <c r="AA35" s="54">
        <f t="shared" si="5"/>
        <v>0</v>
      </c>
      <c r="AB35" s="61">
        <f t="shared" si="13"/>
        <v>0</v>
      </c>
      <c r="AC35" s="38">
        <f t="shared" si="12"/>
        <v>0</v>
      </c>
      <c r="AD35" s="55">
        <f t="shared" si="7"/>
        <v>0</v>
      </c>
      <c r="AF35" s="20"/>
    </row>
    <row r="36" spans="1:32" s="19" customFormat="1" ht="18" hidden="1" x14ac:dyDescent="0.25">
      <c r="A36" s="51">
        <v>22</v>
      </c>
      <c r="B36" s="57"/>
      <c r="C36" s="63"/>
      <c r="D36" s="63"/>
      <c r="E36" s="60"/>
      <c r="F36" s="61"/>
      <c r="G36" s="61">
        <f t="shared" si="10"/>
        <v>0</v>
      </c>
      <c r="H36" s="53">
        <f t="shared" si="1"/>
        <v>0</v>
      </c>
      <c r="I36" s="64"/>
      <c r="J36" s="34"/>
      <c r="K36" s="61"/>
      <c r="L36" s="61"/>
      <c r="M36" s="61"/>
      <c r="N36" s="61"/>
      <c r="O36" s="61"/>
      <c r="P36" s="65"/>
      <c r="Q36" s="14"/>
      <c r="R36" s="61"/>
      <c r="S36" s="61"/>
      <c r="T36" s="64"/>
      <c r="U36" s="14"/>
      <c r="V36" s="61"/>
      <c r="W36" s="14">
        <f t="shared" si="3"/>
        <v>0</v>
      </c>
      <c r="X36" s="54"/>
      <c r="Y36" s="61">
        <v>0</v>
      </c>
      <c r="Z36" s="96">
        <f t="shared" si="11"/>
        <v>0</v>
      </c>
      <c r="AA36" s="54">
        <f t="shared" si="5"/>
        <v>0</v>
      </c>
      <c r="AB36" s="61">
        <f t="shared" si="13"/>
        <v>0</v>
      </c>
      <c r="AC36" s="38">
        <f t="shared" si="12"/>
        <v>0</v>
      </c>
      <c r="AD36" s="55">
        <f t="shared" si="7"/>
        <v>0</v>
      </c>
      <c r="AF36" s="20"/>
    </row>
    <row r="37" spans="1:32" s="19" customFormat="1" ht="18" hidden="1" x14ac:dyDescent="0.25">
      <c r="A37" s="81"/>
      <c r="B37" s="72" t="s">
        <v>47</v>
      </c>
      <c r="C37" s="63"/>
      <c r="D37" s="63"/>
      <c r="E37" s="60"/>
      <c r="F37" s="61"/>
      <c r="G37" s="61">
        <f t="shared" si="10"/>
        <v>0</v>
      </c>
      <c r="H37" s="53">
        <f t="shared" si="1"/>
        <v>0</v>
      </c>
      <c r="I37" s="64"/>
      <c r="J37" s="34"/>
      <c r="K37" s="61"/>
      <c r="L37" s="61"/>
      <c r="M37" s="61"/>
      <c r="N37" s="61"/>
      <c r="O37" s="61"/>
      <c r="P37" s="65"/>
      <c r="Q37" s="14"/>
      <c r="R37" s="61"/>
      <c r="S37" s="61"/>
      <c r="T37" s="64"/>
      <c r="U37" s="14"/>
      <c r="V37" s="61"/>
      <c r="W37" s="14">
        <f t="shared" si="3"/>
        <v>0</v>
      </c>
      <c r="X37" s="54"/>
      <c r="Y37" s="61">
        <v>0</v>
      </c>
      <c r="Z37" s="96">
        <f t="shared" si="11"/>
        <v>0</v>
      </c>
      <c r="AA37" s="54">
        <f t="shared" si="5"/>
        <v>0</v>
      </c>
      <c r="AB37" s="61">
        <f t="shared" si="13"/>
        <v>0</v>
      </c>
      <c r="AC37" s="38">
        <f t="shared" si="12"/>
        <v>0</v>
      </c>
      <c r="AD37" s="55">
        <f t="shared" si="7"/>
        <v>0</v>
      </c>
      <c r="AF37" s="20"/>
    </row>
    <row r="38" spans="1:32" ht="15.75" hidden="1" x14ac:dyDescent="0.25">
      <c r="A38" s="56">
        <v>9</v>
      </c>
      <c r="B38" s="72"/>
      <c r="C38" s="63"/>
      <c r="D38" s="63"/>
      <c r="E38" s="60"/>
      <c r="F38" s="61"/>
      <c r="G38" s="61">
        <f t="shared" si="10"/>
        <v>0</v>
      </c>
      <c r="H38" s="53">
        <f t="shared" si="1"/>
        <v>0</v>
      </c>
      <c r="I38" s="64"/>
      <c r="J38" s="34">
        <f>ROUND(E38*I38%,2)</f>
        <v>0</v>
      </c>
      <c r="K38" s="61"/>
      <c r="L38" s="61"/>
      <c r="M38" s="61"/>
      <c r="N38" s="61">
        <v>0</v>
      </c>
      <c r="O38" s="61"/>
      <c r="P38" s="65">
        <v>0</v>
      </c>
      <c r="Q38" s="14">
        <v>0</v>
      </c>
      <c r="R38" s="61">
        <v>0</v>
      </c>
      <c r="S38" s="61"/>
      <c r="T38" s="64">
        <v>0</v>
      </c>
      <c r="U38" s="14">
        <f>E38*T38%</f>
        <v>0</v>
      </c>
      <c r="V38" s="61">
        <f>(6500-(R38+J38+Q38+P38+N38+H38))*D38</f>
        <v>0</v>
      </c>
      <c r="W38" s="14">
        <f t="shared" si="3"/>
        <v>0</v>
      </c>
      <c r="X38" s="54"/>
      <c r="Y38" s="61">
        <v>0</v>
      </c>
      <c r="Z38" s="96">
        <f t="shared" si="11"/>
        <v>0</v>
      </c>
      <c r="AA38" s="54">
        <f t="shared" si="5"/>
        <v>0</v>
      </c>
      <c r="AB38" s="61">
        <f t="shared" si="13"/>
        <v>0</v>
      </c>
      <c r="AC38" s="38">
        <f t="shared" si="12"/>
        <v>0</v>
      </c>
      <c r="AD38" s="55">
        <f t="shared" si="7"/>
        <v>0</v>
      </c>
      <c r="AF38" s="16"/>
    </row>
    <row r="39" spans="1:32" ht="15.75" x14ac:dyDescent="0.25">
      <c r="A39" s="88">
        <v>12</v>
      </c>
      <c r="B39" s="89" t="s">
        <v>59</v>
      </c>
      <c r="C39" s="90"/>
      <c r="D39" s="90">
        <v>5.56</v>
      </c>
      <c r="E39" s="91">
        <v>47715.78</v>
      </c>
      <c r="F39" s="92"/>
      <c r="G39" s="61">
        <f t="shared" si="10"/>
        <v>4771.5780000000004</v>
      </c>
      <c r="H39" s="53">
        <f>E39+G39</f>
        <v>52487.358</v>
      </c>
      <c r="I39" s="93"/>
      <c r="J39" s="36">
        <f>H39*20%</f>
        <v>10497.471600000001</v>
      </c>
      <c r="K39" s="92">
        <v>3817</v>
      </c>
      <c r="L39" s="92">
        <v>0</v>
      </c>
      <c r="M39" s="92">
        <v>3250</v>
      </c>
      <c r="N39" s="92">
        <v>0</v>
      </c>
      <c r="O39" s="92"/>
      <c r="P39" s="94">
        <v>0</v>
      </c>
      <c r="Q39" s="36">
        <f>H39*30%</f>
        <v>15746.207399999999</v>
      </c>
      <c r="R39" s="92">
        <v>0</v>
      </c>
      <c r="S39" s="92">
        <v>0</v>
      </c>
      <c r="T39" s="93">
        <v>0</v>
      </c>
      <c r="U39" s="36">
        <v>0</v>
      </c>
      <c r="V39" s="92">
        <v>0</v>
      </c>
      <c r="W39" s="36">
        <f>H39+J39+K39+M39+Q39</f>
        <v>85798.036999999997</v>
      </c>
      <c r="X39" s="95"/>
      <c r="Y39" s="92"/>
      <c r="Z39" s="96">
        <f t="shared" si="11"/>
        <v>52487.358</v>
      </c>
      <c r="AA39" s="54">
        <f t="shared" si="5"/>
        <v>52487.358</v>
      </c>
      <c r="AB39" s="61">
        <f t="shared" si="13"/>
        <v>52487.358</v>
      </c>
      <c r="AC39" s="38">
        <f t="shared" si="12"/>
        <v>262436.78999999998</v>
      </c>
      <c r="AD39" s="55">
        <f t="shared" si="7"/>
        <v>1396987.95</v>
      </c>
      <c r="AF39" s="16"/>
    </row>
    <row r="40" spans="1:32" ht="15.75" x14ac:dyDescent="0.25">
      <c r="A40" s="82"/>
      <c r="B40" s="57"/>
      <c r="C40" s="61"/>
      <c r="D40" s="61">
        <f>D13+D14+D15+D16+D17+D18+D19+D21+D23+D20+D39+D22</f>
        <v>12.809999999999999</v>
      </c>
      <c r="E40" s="61">
        <f t="shared" ref="E40:AC40" si="14">E13+E14+E15+E16+E17+E18+E19+E21+E23+E20+E39</f>
        <v>112151.78</v>
      </c>
      <c r="F40" s="61">
        <f t="shared" si="14"/>
        <v>0</v>
      </c>
      <c r="G40" s="61">
        <f t="shared" si="14"/>
        <v>8397.6280000000006</v>
      </c>
      <c r="H40" s="61">
        <f t="shared" si="14"/>
        <v>94608.833000000013</v>
      </c>
      <c r="I40" s="61">
        <f t="shared" ref="I40:AC40" si="15">I13+I14+I15+I16+I17+I18+I19+I21+I23+I20+I39+I22</f>
        <v>160</v>
      </c>
      <c r="J40" s="61">
        <f t="shared" si="15"/>
        <v>18862.141600000003</v>
      </c>
      <c r="K40" s="61">
        <f t="shared" si="15"/>
        <v>3817</v>
      </c>
      <c r="L40" s="61">
        <f t="shared" si="15"/>
        <v>0</v>
      </c>
      <c r="M40" s="61">
        <f t="shared" si="15"/>
        <v>3250</v>
      </c>
      <c r="N40" s="61">
        <f t="shared" si="15"/>
        <v>0</v>
      </c>
      <c r="O40" s="61">
        <f t="shared" si="15"/>
        <v>0</v>
      </c>
      <c r="P40" s="61">
        <f t="shared" si="15"/>
        <v>0</v>
      </c>
      <c r="Q40" s="61">
        <f t="shared" si="15"/>
        <v>26091.924900000002</v>
      </c>
      <c r="R40" s="61">
        <f t="shared" si="15"/>
        <v>347</v>
      </c>
      <c r="S40" s="61">
        <f t="shared" si="15"/>
        <v>0</v>
      </c>
      <c r="T40" s="61">
        <f t="shared" si="15"/>
        <v>100</v>
      </c>
      <c r="U40" s="61">
        <f t="shared" si="15"/>
        <v>7283.65</v>
      </c>
      <c r="V40" s="61">
        <f t="shared" si="15"/>
        <v>10710.77</v>
      </c>
      <c r="W40" s="61">
        <f t="shared" si="15"/>
        <v>171917.81950000001</v>
      </c>
      <c r="X40" s="61">
        <f t="shared" si="15"/>
        <v>0</v>
      </c>
      <c r="Y40" s="61">
        <f t="shared" si="15"/>
        <v>15418.69</v>
      </c>
      <c r="Z40" s="61">
        <f t="shared" si="15"/>
        <v>86973.082999999999</v>
      </c>
      <c r="AA40" s="61">
        <f t="shared" si="15"/>
        <v>101555.33300000001</v>
      </c>
      <c r="AB40" s="61">
        <f t="shared" si="15"/>
        <v>86973.082999999999</v>
      </c>
      <c r="AC40" s="61">
        <f t="shared" si="15"/>
        <v>536941.16500000004</v>
      </c>
      <c r="AD40" s="61">
        <f>AD13+AD14+AD15+AD16+AD17+AD18+AD19+AD21+AD23+AD20+AD39+AD22</f>
        <v>2803902.105</v>
      </c>
      <c r="AE40" s="16"/>
      <c r="AF40" s="21">
        <f>SUM(AF29:AF38)</f>
        <v>0</v>
      </c>
    </row>
    <row r="41" spans="1:32" ht="15.75" customHeight="1" x14ac:dyDescent="0.25">
      <c r="A41" s="111" t="s">
        <v>61</v>
      </c>
      <c r="B41" s="111"/>
      <c r="C41" s="111"/>
      <c r="D41" s="111"/>
      <c r="E41" s="111"/>
      <c r="F41" s="111"/>
      <c r="G41" s="111"/>
      <c r="H41" s="111"/>
      <c r="I41" s="22"/>
      <c r="J41" s="22">
        <v>8647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3"/>
      <c r="AE41" s="16"/>
    </row>
    <row r="42" spans="1:32" ht="42.75" customHeight="1" thickBot="1" x14ac:dyDescent="0.4">
      <c r="A42" s="1"/>
      <c r="B42" s="24"/>
      <c r="C42" s="25"/>
      <c r="D42" s="26"/>
      <c r="E42" s="26"/>
      <c r="F42" s="26"/>
      <c r="G42" s="24" t="s">
        <v>40</v>
      </c>
      <c r="H42" s="27"/>
      <c r="I42" s="28"/>
      <c r="J42" s="101"/>
      <c r="K42" s="101"/>
      <c r="L42" s="101"/>
      <c r="M42" s="101"/>
      <c r="N42" s="101"/>
      <c r="O42" s="42"/>
      <c r="P42" s="28"/>
      <c r="Q42" s="27" t="s">
        <v>41</v>
      </c>
      <c r="R42" s="27"/>
      <c r="S42" s="28"/>
      <c r="T42" s="27"/>
      <c r="U42" s="27"/>
      <c r="V42" s="28"/>
      <c r="W42" s="22"/>
      <c r="X42" s="22"/>
      <c r="Y42" s="22"/>
      <c r="Z42" s="22"/>
      <c r="AA42" s="22"/>
      <c r="AB42" s="22"/>
      <c r="AC42" s="22"/>
      <c r="AD42" s="21"/>
      <c r="AE42" s="21" t="e">
        <f>SUM(#REF!)</f>
        <v>#REF!</v>
      </c>
    </row>
    <row r="43" spans="1:32" ht="47.25" customHeight="1" thickTop="1" thickBot="1" x14ac:dyDescent="0.3">
      <c r="A43" s="1"/>
      <c r="B43" s="27"/>
      <c r="C43" s="27"/>
      <c r="D43" s="27"/>
      <c r="E43" s="27"/>
      <c r="F43" s="27"/>
      <c r="G43" s="24" t="s">
        <v>49</v>
      </c>
      <c r="H43" s="27"/>
      <c r="I43" s="28"/>
      <c r="J43" s="29"/>
      <c r="K43" s="29"/>
      <c r="L43" s="29"/>
      <c r="M43" s="29"/>
      <c r="N43" s="29"/>
      <c r="O43" s="43"/>
      <c r="P43" s="28"/>
      <c r="Q43" s="113" t="s">
        <v>50</v>
      </c>
      <c r="R43" s="113"/>
      <c r="S43" s="113"/>
      <c r="T43" s="113"/>
      <c r="U43" s="113"/>
      <c r="V43" s="113"/>
      <c r="W43" s="1"/>
      <c r="X43" s="1"/>
      <c r="Y43" s="3"/>
      <c r="Z43" s="3"/>
      <c r="AA43" s="3"/>
      <c r="AB43" s="3"/>
      <c r="AC43" s="1"/>
      <c r="AD43" s="16"/>
    </row>
    <row r="44" spans="1:32" ht="19.5" customHeight="1" thickTop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"/>
      <c r="U44" s="1"/>
      <c r="V44" s="1"/>
      <c r="W44" s="3"/>
      <c r="X44" s="1"/>
      <c r="Y44" s="1"/>
      <c r="Z44" s="1"/>
      <c r="AA44" s="1"/>
      <c r="AB44" s="1"/>
      <c r="AC44" s="1"/>
      <c r="AD44" s="22"/>
    </row>
    <row r="45" spans="1:32" ht="27.75" customHeight="1" thickBot="1" x14ac:dyDescent="0.3">
      <c r="A45" s="1"/>
      <c r="B45" s="1"/>
      <c r="C45" s="1"/>
      <c r="D45" s="1"/>
      <c r="E45" s="1"/>
      <c r="F45" s="1"/>
      <c r="G45" s="97" t="s">
        <v>34</v>
      </c>
      <c r="H45" s="97"/>
      <c r="I45" s="28"/>
      <c r="J45" s="87"/>
      <c r="K45" s="87"/>
      <c r="L45" s="87"/>
      <c r="M45" s="87"/>
      <c r="N45" s="87"/>
      <c r="O45" s="27"/>
      <c r="P45" s="28"/>
      <c r="Q45" s="113" t="s">
        <v>57</v>
      </c>
      <c r="R45" s="113"/>
      <c r="S45" s="113"/>
      <c r="T45" s="113"/>
      <c r="U45" s="113"/>
      <c r="V45" s="113"/>
      <c r="W45" s="1"/>
      <c r="X45" s="1"/>
      <c r="Y45" s="1"/>
      <c r="Z45" s="1"/>
      <c r="AA45" s="1"/>
      <c r="AB45" s="1"/>
      <c r="AC45" s="1"/>
      <c r="AD45" s="22"/>
    </row>
    <row r="46" spans="1:32" ht="17.100000000000001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2" ht="17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2"/>
    </row>
  </sheetData>
  <sheetProtection selectLockedCells="1" selectUnlockedCells="1"/>
  <autoFilter ref="B11:AD38" xr:uid="{00000000-0009-0000-0000-000000000000}">
    <filterColumn colId="7" showButton="0"/>
    <filterColumn colId="18" showButton="0"/>
  </autoFilter>
  <mergeCells count="31">
    <mergeCell ref="AC7:AD7"/>
    <mergeCell ref="F11:F12"/>
    <mergeCell ref="I11:J11"/>
    <mergeCell ref="N11:N12"/>
    <mergeCell ref="P11:P12"/>
    <mergeCell ref="Q11:Q12"/>
    <mergeCell ref="R11:R12"/>
    <mergeCell ref="S11:S12"/>
    <mergeCell ref="T11:U11"/>
    <mergeCell ref="V11:V12"/>
    <mergeCell ref="W11:W12"/>
    <mergeCell ref="AC11:AC12"/>
    <mergeCell ref="AD11:AD12"/>
    <mergeCell ref="A8:AD8"/>
    <mergeCell ref="Z11:Z12"/>
    <mergeCell ref="G45:H45"/>
    <mergeCell ref="A9:AD9"/>
    <mergeCell ref="A10:AD10"/>
    <mergeCell ref="AE11:AE12"/>
    <mergeCell ref="J42:N42"/>
    <mergeCell ref="X11:X12"/>
    <mergeCell ref="K11:K12"/>
    <mergeCell ref="L11:L12"/>
    <mergeCell ref="M11:M12"/>
    <mergeCell ref="AA11:AA12"/>
    <mergeCell ref="Y11:Y12"/>
    <mergeCell ref="O11:O12"/>
    <mergeCell ref="A41:H41"/>
    <mergeCell ref="AB11:AB12"/>
    <mergeCell ref="Q45:V45"/>
    <mergeCell ref="Q43:V43"/>
  </mergeCells>
  <pageMargins left="0.23622047244094491" right="0.23622047244094491" top="0.74803149606299213" bottom="0.19685039370078741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01.01.2026-31.12.2026</vt:lpstr>
      <vt:lpstr>'01.01.2026-31.12.2026'!Excel_BuiltIn_Print_Area</vt:lpstr>
      <vt:lpstr>'01.01.2026-31.12.2026'!Область_друку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2025-11-24T13:25:39Z</cp:lastPrinted>
  <dcterms:created xsi:type="dcterms:W3CDTF">2022-06-07T12:47:17Z</dcterms:created>
  <dcterms:modified xsi:type="dcterms:W3CDTF">2025-12-08T15:45:11Z</dcterms:modified>
</cp:coreProperties>
</file>