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E:\бюджет 2026 Відділ освіти\0611021\Старокодацька гімназія\"/>
    </mc:Choice>
  </mc:AlternateContent>
  <xr:revisionPtr revIDLastSave="0" documentId="13_ncr:1_{4B4A6C03-EBDA-4447-B044-CADE092A4B9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Старі Кодаки 2026" sheetId="15" r:id="rId1"/>
    <sheet name="Аркуш5" sheetId="6" r:id="rId2"/>
  </sheets>
  <definedNames>
    <definedName name="_xlnm._FilterDatabase" localSheetId="0" hidden="1">'Старі Кодаки 2026'!$B$11:$AB$40</definedName>
    <definedName name="Excel_BuiltIn_Print_Area" localSheetId="0">'Старі Кодаки 2026'!$A$1:$AD$43</definedName>
    <definedName name="_xlnm.Print_Area" localSheetId="0">'Старі Кодаки 2026'!$A$1:$AB$51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Z41" i="15" l="1"/>
  <c r="Z26" i="15"/>
  <c r="Z27" i="15"/>
  <c r="Z28" i="15"/>
  <c r="Z29" i="15"/>
  <c r="Z30" i="15"/>
  <c r="Z31" i="15"/>
  <c r="Z32" i="15"/>
  <c r="Z33" i="15"/>
  <c r="Z34" i="15"/>
  <c r="Z35" i="15"/>
  <c r="Z36" i="15"/>
  <c r="Z37" i="15"/>
  <c r="Z38" i="15"/>
  <c r="Z39" i="15"/>
  <c r="Z40" i="15"/>
  <c r="Z25" i="15"/>
  <c r="Z14" i="15"/>
  <c r="Z15" i="15"/>
  <c r="Z16" i="15"/>
  <c r="Z17" i="15"/>
  <c r="Z18" i="15"/>
  <c r="Z19" i="15"/>
  <c r="Z20" i="15"/>
  <c r="Z21" i="15"/>
  <c r="Z22" i="15"/>
  <c r="Z23" i="15"/>
  <c r="Z24" i="15"/>
  <c r="Z13" i="15"/>
  <c r="U2" i="15"/>
  <c r="D42" i="15"/>
  <c r="AB30" i="15" l="1"/>
  <c r="AB31" i="15"/>
  <c r="AB32" i="15"/>
  <c r="AB33" i="15"/>
  <c r="AB39" i="15"/>
  <c r="AB40" i="15"/>
  <c r="AB14" i="15"/>
  <c r="AB16" i="15"/>
  <c r="AB17" i="15"/>
  <c r="AB18" i="15"/>
  <c r="AB19" i="15"/>
  <c r="AB20" i="15"/>
  <c r="AB21" i="15"/>
  <c r="AB22" i="15"/>
  <c r="AB23" i="15"/>
  <c r="AB24" i="15"/>
  <c r="AB25" i="15"/>
  <c r="AB26" i="15"/>
  <c r="AB27" i="15"/>
  <c r="AB28" i="15"/>
  <c r="AB29" i="15"/>
  <c r="AB34" i="15"/>
  <c r="AB35" i="15"/>
  <c r="AB36" i="15"/>
  <c r="AB13" i="15"/>
  <c r="J42" i="15"/>
  <c r="K42" i="15"/>
  <c r="L42" i="15"/>
  <c r="M42" i="15"/>
  <c r="N42" i="15"/>
  <c r="P42" i="15"/>
  <c r="Q42" i="15"/>
  <c r="T42" i="15"/>
  <c r="V42" i="15"/>
  <c r="AC42" i="15"/>
  <c r="E42" i="15"/>
  <c r="AB41" i="15"/>
  <c r="AA41" i="15"/>
  <c r="Y41" i="15"/>
  <c r="W41" i="15"/>
  <c r="G41" i="15"/>
  <c r="X41" i="15"/>
  <c r="F41" i="15"/>
  <c r="A14" i="15" l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G38" i="15"/>
  <c r="F20" i="15"/>
  <c r="G20" i="15" s="1"/>
  <c r="Y20" i="15" s="1"/>
  <c r="X38" i="15" l="1"/>
  <c r="X20" i="15"/>
  <c r="I20" i="15"/>
  <c r="AA20" i="15"/>
  <c r="O20" i="15"/>
  <c r="W20" i="15" l="1"/>
  <c r="F22" i="15"/>
  <c r="F21" i="15"/>
  <c r="G21" i="15" s="1"/>
  <c r="G39" i="15"/>
  <c r="F19" i="15"/>
  <c r="G19" i="15" s="1"/>
  <c r="F16" i="15"/>
  <c r="G16" i="15" s="1"/>
  <c r="F17" i="15"/>
  <c r="G17" i="15" s="1"/>
  <c r="F18" i="15"/>
  <c r="G18" i="15" s="1"/>
  <c r="F15" i="15"/>
  <c r="E14" i="15"/>
  <c r="F14" i="15" s="1"/>
  <c r="G14" i="15" s="1"/>
  <c r="G15" i="15" l="1"/>
  <c r="Y15" i="15" s="1"/>
  <c r="Y42" i="15" s="1"/>
  <c r="F42" i="15"/>
  <c r="O18" i="15"/>
  <c r="Y18" i="15"/>
  <c r="X18" i="15"/>
  <c r="X21" i="15"/>
  <c r="Y21" i="15"/>
  <c r="O14" i="15"/>
  <c r="X14" i="15"/>
  <c r="Y14" i="15"/>
  <c r="O16" i="15"/>
  <c r="Y16" i="15"/>
  <c r="X16" i="15"/>
  <c r="X39" i="15"/>
  <c r="O17" i="15"/>
  <c r="Y17" i="15"/>
  <c r="X17" i="15"/>
  <c r="O15" i="15"/>
  <c r="O42" i="15" s="1"/>
  <c r="X15" i="15"/>
  <c r="T19" i="15"/>
  <c r="Y19" i="15"/>
  <c r="X19" i="15"/>
  <c r="I21" i="15"/>
  <c r="O21" i="15"/>
  <c r="O19" i="15"/>
  <c r="AA21" i="15"/>
  <c r="W21" i="15" l="1"/>
  <c r="T24" i="15"/>
  <c r="F24" i="15"/>
  <c r="G24" i="15" s="1"/>
  <c r="T40" i="15"/>
  <c r="G40" i="15"/>
  <c r="T39" i="15"/>
  <c r="T38" i="15"/>
  <c r="T37" i="15"/>
  <c r="G37" i="15"/>
  <c r="T36" i="15"/>
  <c r="G36" i="15"/>
  <c r="T35" i="15"/>
  <c r="G35" i="15"/>
  <c r="T34" i="15"/>
  <c r="G34" i="15"/>
  <c r="T33" i="15"/>
  <c r="G33" i="15"/>
  <c r="T32" i="15"/>
  <c r="G32" i="15"/>
  <c r="T31" i="15"/>
  <c r="G31" i="15"/>
  <c r="T30" i="15"/>
  <c r="G30" i="15"/>
  <c r="T29" i="15"/>
  <c r="G29" i="15"/>
  <c r="T28" i="15"/>
  <c r="G28" i="15"/>
  <c r="T27" i="15"/>
  <c r="G27" i="15"/>
  <c r="T26" i="15"/>
  <c r="G26" i="15"/>
  <c r="T25" i="15"/>
  <c r="G25" i="15"/>
  <c r="T23" i="15"/>
  <c r="F23" i="15"/>
  <c r="G23" i="15" s="1"/>
  <c r="T22" i="15"/>
  <c r="G22" i="15"/>
  <c r="F13" i="15"/>
  <c r="Z42" i="15" l="1"/>
  <c r="G42" i="15"/>
  <c r="U30" i="15"/>
  <c r="X30" i="15"/>
  <c r="X32" i="15"/>
  <c r="X34" i="15"/>
  <c r="X36" i="15"/>
  <c r="O22" i="15"/>
  <c r="X22" i="15"/>
  <c r="Y22" i="15"/>
  <c r="X27" i="15"/>
  <c r="O24" i="15"/>
  <c r="Y24" i="15"/>
  <c r="X24" i="15"/>
  <c r="X29" i="15"/>
  <c r="X31" i="15"/>
  <c r="X33" i="15"/>
  <c r="X35" i="15"/>
  <c r="X37" i="15"/>
  <c r="X42" i="15" s="1"/>
  <c r="X40" i="15"/>
  <c r="X25" i="15"/>
  <c r="O23" i="15"/>
  <c r="Y23" i="15"/>
  <c r="X23" i="15"/>
  <c r="U26" i="15"/>
  <c r="X26" i="15"/>
  <c r="X28" i="15"/>
  <c r="AA17" i="15"/>
  <c r="AA22" i="15"/>
  <c r="U25" i="15"/>
  <c r="AA18" i="15"/>
  <c r="U31" i="15"/>
  <c r="U35" i="15"/>
  <c r="U37" i="15"/>
  <c r="U39" i="15"/>
  <c r="AA15" i="15"/>
  <c r="AA42" i="15" s="1"/>
  <c r="AA19" i="15"/>
  <c r="AA23" i="15"/>
  <c r="AA24" i="15"/>
  <c r="AA16" i="15"/>
  <c r="U32" i="15"/>
  <c r="U34" i="15"/>
  <c r="U38" i="15"/>
  <c r="U40" i="15"/>
  <c r="R38" i="15"/>
  <c r="O27" i="15"/>
  <c r="V27" i="15"/>
  <c r="I24" i="15"/>
  <c r="Q24" i="15"/>
  <c r="I17" i="15"/>
  <c r="I22" i="15"/>
  <c r="W22" i="15" s="1"/>
  <c r="Q23" i="15"/>
  <c r="I16" i="15"/>
  <c r="G13" i="15"/>
  <c r="I15" i="15"/>
  <c r="I18" i="15"/>
  <c r="I19" i="15"/>
  <c r="W19" i="15" s="1"/>
  <c r="I23" i="15"/>
  <c r="I25" i="15"/>
  <c r="I26" i="15"/>
  <c r="I27" i="15"/>
  <c r="I28" i="15"/>
  <c r="I29" i="15"/>
  <c r="U29" i="15" s="1"/>
  <c r="I30" i="15"/>
  <c r="W30" i="15" s="1"/>
  <c r="I31" i="15"/>
  <c r="I32" i="15"/>
  <c r="N33" i="15"/>
  <c r="I33" i="15"/>
  <c r="I34" i="15"/>
  <c r="I35" i="15"/>
  <c r="I36" i="15"/>
  <c r="R37" i="15"/>
  <c r="I37" i="15"/>
  <c r="I38" i="15"/>
  <c r="P39" i="15"/>
  <c r="I39" i="15"/>
  <c r="I40" i="15"/>
  <c r="I42" i="15" l="1"/>
  <c r="R42" i="15"/>
  <c r="U42" i="15"/>
  <c r="W26" i="15"/>
  <c r="W23" i="15"/>
  <c r="Y13" i="15"/>
  <c r="X13" i="15"/>
  <c r="AD30" i="15"/>
  <c r="W34" i="15"/>
  <c r="W37" i="15"/>
  <c r="W27" i="15"/>
  <c r="W16" i="15"/>
  <c r="W24" i="15"/>
  <c r="W36" i="15"/>
  <c r="W38" i="15"/>
  <c r="AB38" i="15" s="1"/>
  <c r="W35" i="15"/>
  <c r="W18" i="15"/>
  <c r="W17" i="15"/>
  <c r="W15" i="15"/>
  <c r="AB15" i="15" s="1"/>
  <c r="U28" i="15"/>
  <c r="W28" i="15" s="1"/>
  <c r="W31" i="15"/>
  <c r="W25" i="15"/>
  <c r="AA13" i="15"/>
  <c r="W32" i="15"/>
  <c r="W39" i="15"/>
  <c r="U33" i="15"/>
  <c r="W33" i="15" s="1"/>
  <c r="W29" i="15"/>
  <c r="W40" i="15"/>
  <c r="I13" i="15"/>
  <c r="T13" i="15"/>
  <c r="AC44" i="15"/>
  <c r="O13" i="15"/>
  <c r="AB37" i="15" l="1"/>
  <c r="W42" i="15"/>
  <c r="X3" i="15" s="1"/>
  <c r="AD33" i="15"/>
  <c r="AD32" i="15"/>
  <c r="AD31" i="15"/>
  <c r="W13" i="15"/>
  <c r="AA14" i="15"/>
  <c r="I14" i="15"/>
  <c r="T14" i="15"/>
  <c r="AB42" i="15" l="1"/>
  <c r="W14" i="15"/>
  <c r="AD14" i="15" l="1"/>
  <c r="AD13" i="15"/>
  <c r="AD42" i="15" l="1"/>
</calcChain>
</file>

<file path=xl/sharedStrings.xml><?xml version="1.0" encoding="utf-8"?>
<sst xmlns="http://schemas.openxmlformats.org/spreadsheetml/2006/main" count="91" uniqueCount="79">
  <si>
    <t>ЗАТВЕРДЖУЮ:</t>
  </si>
  <si>
    <t xml:space="preserve">штат  у  кількості   </t>
  </si>
  <si>
    <t xml:space="preserve"> з місячним  фондом  заробітної плати </t>
  </si>
  <si>
    <t xml:space="preserve"> ___________________</t>
  </si>
  <si>
    <t>Ольга КОМИШАН</t>
  </si>
  <si>
    <t>(підпис керівника)</t>
  </si>
  <si>
    <t xml:space="preserve"> Новоолександрівської сільської ради</t>
  </si>
  <si>
    <t>Нарахування</t>
  </si>
  <si>
    <t>№</t>
  </si>
  <si>
    <t>Посада</t>
  </si>
  <si>
    <t>Тар.</t>
  </si>
  <si>
    <t xml:space="preserve">Кількість </t>
  </si>
  <si>
    <t>Оклад</t>
  </si>
  <si>
    <t xml:space="preserve"> </t>
  </si>
  <si>
    <t xml:space="preserve">Підвищення згідно </t>
  </si>
  <si>
    <t xml:space="preserve">Вислуга </t>
  </si>
  <si>
    <t>Доплата карантинні 20%</t>
  </si>
  <si>
    <t>25% водіям</t>
  </si>
  <si>
    <t>Надбавка 30% за престижність праці</t>
  </si>
  <si>
    <t>Доплати 10% за шкідливі умови</t>
  </si>
  <si>
    <t>Доплата 40%  нічні та святкові</t>
  </si>
  <si>
    <t>Доплата до мінімальної зарплати</t>
  </si>
  <si>
    <t>Фонд з/п на місяць</t>
  </si>
  <si>
    <t>Премії</t>
  </si>
  <si>
    <t>п/п</t>
  </si>
  <si>
    <t>розр.</t>
  </si>
  <si>
    <t>штат.од.</t>
  </si>
  <si>
    <t>постанови №22</t>
  </si>
  <si>
    <t xml:space="preserve"> на ставки</t>
  </si>
  <si>
    <t>%</t>
  </si>
  <si>
    <t>сума</t>
  </si>
  <si>
    <t>Директор</t>
  </si>
  <si>
    <t>пед</t>
  </si>
  <si>
    <t>Керівник гуртка</t>
  </si>
  <si>
    <t>Водій</t>
  </si>
  <si>
    <t>Підсобний робітник</t>
  </si>
  <si>
    <t>пед    инв</t>
  </si>
  <si>
    <t>Сторож</t>
  </si>
  <si>
    <t>Двірник</t>
  </si>
  <si>
    <t xml:space="preserve">Головний бухгалтер:                                              </t>
  </si>
  <si>
    <t>Оксана РОМАНЧУК</t>
  </si>
  <si>
    <t>_________________</t>
  </si>
  <si>
    <t>робота з біб. Фондом,  15%</t>
  </si>
  <si>
    <t>Старокодацька гімназія</t>
  </si>
  <si>
    <t>Кочегар</t>
  </si>
  <si>
    <t>Інженер електронік</t>
  </si>
  <si>
    <t>Робітник з комплексного обслуговуванню й ремонту будівель</t>
  </si>
  <si>
    <t>Бібліотекар</t>
  </si>
  <si>
    <t>Електрик</t>
  </si>
  <si>
    <t>Прибиральник службових приміщень</t>
  </si>
  <si>
    <t>Комірник</t>
  </si>
  <si>
    <t>Практичний психолог</t>
  </si>
  <si>
    <t>Заступник директора по н.в.р.</t>
  </si>
  <si>
    <t>Вихователь (на автобус)</t>
  </si>
  <si>
    <t>Вихователь ГПД</t>
  </si>
  <si>
    <t>Педагог- організатор</t>
  </si>
  <si>
    <t>Асистент вчителя</t>
  </si>
  <si>
    <t xml:space="preserve"> Медсестра</t>
  </si>
  <si>
    <t xml:space="preserve"> Секретар </t>
  </si>
  <si>
    <t xml:space="preserve"> Сестра медична з дієтичного харчування</t>
  </si>
  <si>
    <t xml:space="preserve"> Кухар</t>
  </si>
  <si>
    <t>Доплата за роботу в інклюзивних класах</t>
  </si>
  <si>
    <t>Надбавка за складність та напруженість</t>
  </si>
  <si>
    <t>Зав. господарства</t>
  </si>
  <si>
    <t>премія 57 ст.</t>
  </si>
  <si>
    <t xml:space="preserve">Спеціаліст І категорії </t>
  </si>
  <si>
    <t>Яна ГРУБОВА</t>
  </si>
  <si>
    <t xml:space="preserve">Начальник відділу освіти, культури, молоді та спорту </t>
  </si>
  <si>
    <t xml:space="preserve">   </t>
  </si>
  <si>
    <t>ТИПОВИЙ ШТАТНИЙ РОЗПИС з 01 січня по 31 грудня 2026 року</t>
  </si>
  <si>
    <t>* Мінімальна заробітна плата в Україні станом на 01.01.2026 рік</t>
  </si>
  <si>
    <t>Оздоровлення</t>
  </si>
  <si>
    <t>Матеріальна допомога на вирішення соціально-побутових питань</t>
  </si>
  <si>
    <t>Фонд на 2026 рік</t>
  </si>
  <si>
    <t>Вчителі</t>
  </si>
  <si>
    <t>перевірка зошитів</t>
  </si>
  <si>
    <t>класне керівництво</t>
  </si>
  <si>
    <t>Завідування кабінетів</t>
  </si>
  <si>
    <t>П'ятсот сорок шість тисяч двадцять дві грн. 07 коп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</si>
</sst>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6" x14ac:knownFonts="1"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2"/>
      <name val="Arial Cyr"/>
      <charset val="204"/>
    </font>
    <font>
      <b/>
      <u/>
      <sz val="16"/>
      <name val="Arial Cyr"/>
      <charset val="204"/>
    </font>
    <font>
      <b/>
      <u/>
      <sz val="14"/>
      <name val="Arial Cyr"/>
      <charset val="204"/>
    </font>
    <font>
      <b/>
      <sz val="12"/>
      <color rgb="FFFF0000"/>
      <name val="Arial Cyr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Arial Cyr"/>
      <charset val="204"/>
    </font>
    <font>
      <sz val="14"/>
      <name val="Arial Cyr"/>
      <charset val="204"/>
    </font>
    <font>
      <b/>
      <sz val="18"/>
      <name val="Arial Cyr"/>
      <charset val="204"/>
    </font>
    <font>
      <b/>
      <sz val="12"/>
      <name val="Times New Roman"/>
      <family val="1"/>
      <charset val="204"/>
    </font>
    <font>
      <b/>
      <u/>
      <sz val="12"/>
      <color theme="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2" fillId="0" borderId="0" xfId="1" applyFont="1"/>
    <xf numFmtId="0" fontId="3" fillId="0" borderId="0" xfId="0" applyFont="1"/>
    <xf numFmtId="2" fontId="2" fillId="0" borderId="0" xfId="1" applyNumberFormat="1" applyFont="1"/>
    <xf numFmtId="0" fontId="3" fillId="0" borderId="0" xfId="1" applyFont="1"/>
    <xf numFmtId="2" fontId="3" fillId="0" borderId="0" xfId="1" applyNumberFormat="1" applyFont="1"/>
    <xf numFmtId="0" fontId="4" fillId="0" borderId="0" xfId="1" applyFont="1"/>
    <xf numFmtId="0" fontId="2" fillId="0" borderId="0" xfId="1" applyFont="1" applyAlignment="1">
      <alignment wrapText="1"/>
    </xf>
    <xf numFmtId="0" fontId="2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164" fontId="2" fillId="0" borderId="0" xfId="1" applyNumberFormat="1" applyFont="1"/>
    <xf numFmtId="14" fontId="2" fillId="0" borderId="0" xfId="1" applyNumberFormat="1" applyFont="1"/>
    <xf numFmtId="2" fontId="3" fillId="0" borderId="0" xfId="0" applyNumberFormat="1" applyFont="1"/>
    <xf numFmtId="0" fontId="2" fillId="0" borderId="12" xfId="1" applyFont="1" applyBorder="1" applyAlignment="1">
      <alignment horizontal="center"/>
    </xf>
    <xf numFmtId="0" fontId="12" fillId="0" borderId="0" xfId="0" applyFont="1"/>
    <xf numFmtId="2" fontId="12" fillId="0" borderId="0" xfId="0" applyNumberFormat="1" applyFont="1"/>
    <xf numFmtId="0" fontId="2" fillId="0" borderId="12" xfId="1" applyFont="1" applyBorder="1"/>
    <xf numFmtId="2" fontId="2" fillId="0" borderId="12" xfId="1" applyNumberFormat="1" applyFont="1" applyBorder="1" applyAlignment="1">
      <alignment horizontal="center"/>
    </xf>
    <xf numFmtId="2" fontId="2" fillId="0" borderId="0" xfId="0" applyNumberFormat="1" applyFont="1"/>
    <xf numFmtId="2" fontId="2" fillId="0" borderId="0" xfId="1" applyNumberFormat="1" applyFont="1" applyAlignment="1">
      <alignment horizontal="center"/>
    </xf>
    <xf numFmtId="2" fontId="3" fillId="0" borderId="0" xfId="1" applyNumberFormat="1" applyFont="1" applyAlignment="1">
      <alignment horizontal="center"/>
    </xf>
    <xf numFmtId="0" fontId="10" fillId="0" borderId="0" xfId="0" applyFont="1"/>
    <xf numFmtId="0" fontId="13" fillId="0" borderId="0" xfId="0" applyFont="1"/>
    <xf numFmtId="0" fontId="13" fillId="0" borderId="0" xfId="0" applyFont="1" applyAlignment="1">
      <alignment wrapText="1"/>
    </xf>
    <xf numFmtId="0" fontId="14" fillId="0" borderId="0" xfId="0" applyFont="1"/>
    <xf numFmtId="0" fontId="2" fillId="0" borderId="0" xfId="0" applyFont="1"/>
    <xf numFmtId="0" fontId="14" fillId="0" borderId="15" xfId="0" applyFont="1" applyBorder="1"/>
    <xf numFmtId="0" fontId="2" fillId="0" borderId="0" xfId="1" applyFont="1" applyAlignment="1">
      <alignment horizontal="center"/>
    </xf>
    <xf numFmtId="0" fontId="15" fillId="0" borderId="0" xfId="1" applyFont="1"/>
    <xf numFmtId="0" fontId="2" fillId="0" borderId="0" xfId="1" applyFont="1" applyAlignment="1">
      <alignment horizontal="center"/>
    </xf>
    <xf numFmtId="1" fontId="10" fillId="2" borderId="13" xfId="1" applyNumberFormat="1" applyFont="1" applyFill="1" applyBorder="1" applyAlignment="1">
      <alignment horizontal="center"/>
    </xf>
    <xf numFmtId="2" fontId="10" fillId="2" borderId="13" xfId="1" applyNumberFormat="1" applyFont="1" applyFill="1" applyBorder="1" applyAlignment="1">
      <alignment horizontal="left" wrapText="1"/>
    </xf>
    <xf numFmtId="2" fontId="10" fillId="2" borderId="13" xfId="1" applyNumberFormat="1" applyFont="1" applyFill="1" applyBorder="1" applyAlignment="1">
      <alignment horizontal="center"/>
    </xf>
    <xf numFmtId="2" fontId="10" fillId="2" borderId="9" xfId="1" applyNumberFormat="1" applyFont="1" applyFill="1" applyBorder="1" applyAlignment="1">
      <alignment horizontal="center"/>
    </xf>
    <xf numFmtId="2" fontId="3" fillId="2" borderId="7" xfId="1" applyNumberFormat="1" applyFont="1" applyFill="1" applyBorder="1" applyAlignment="1">
      <alignment horizontal="center"/>
    </xf>
    <xf numFmtId="2" fontId="10" fillId="2" borderId="10" xfId="1" applyNumberFormat="1" applyFont="1" applyFill="1" applyBorder="1" applyAlignment="1">
      <alignment horizontal="center"/>
    </xf>
    <xf numFmtId="2" fontId="10" fillId="2" borderId="16" xfId="1" applyNumberFormat="1" applyFont="1" applyFill="1" applyBorder="1" applyAlignment="1">
      <alignment horizontal="center"/>
    </xf>
    <xf numFmtId="2" fontId="10" fillId="2" borderId="17" xfId="1" applyNumberFormat="1" applyFont="1" applyFill="1" applyBorder="1" applyAlignment="1">
      <alignment horizontal="center"/>
    </xf>
    <xf numFmtId="2" fontId="8" fillId="2" borderId="13" xfId="0" applyNumberFormat="1" applyFont="1" applyFill="1" applyBorder="1" applyAlignment="1">
      <alignment horizontal="center" vertical="top" wrapText="1"/>
    </xf>
    <xf numFmtId="2" fontId="8" fillId="2" borderId="13" xfId="0" applyNumberFormat="1" applyFont="1" applyFill="1" applyBorder="1" applyAlignment="1">
      <alignment horizontal="center"/>
    </xf>
    <xf numFmtId="0" fontId="3" fillId="2" borderId="2" xfId="1" applyFont="1" applyFill="1" applyBorder="1"/>
    <xf numFmtId="0" fontId="3" fillId="2" borderId="2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 wrapText="1"/>
    </xf>
    <xf numFmtId="0" fontId="3" fillId="2" borderId="5" xfId="1" applyFont="1" applyFill="1" applyBorder="1"/>
    <xf numFmtId="0" fontId="3" fillId="2" borderId="5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wrapText="1"/>
    </xf>
    <xf numFmtId="0" fontId="3" fillId="2" borderId="6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 applyAlignment="1">
      <alignment wrapText="1"/>
    </xf>
    <xf numFmtId="2" fontId="11" fillId="2" borderId="7" xfId="1" applyNumberFormat="1" applyFont="1" applyFill="1" applyBorder="1" applyAlignment="1">
      <alignment horizontal="center"/>
    </xf>
    <xf numFmtId="2" fontId="3" fillId="2" borderId="11" xfId="1" applyNumberFormat="1" applyFont="1" applyFill="1" applyBorder="1" applyAlignment="1">
      <alignment horizontal="center"/>
    </xf>
    <xf numFmtId="2" fontId="11" fillId="2" borderId="11" xfId="1" applyNumberFormat="1" applyFont="1" applyFill="1" applyBorder="1" applyAlignment="1">
      <alignment horizontal="center"/>
    </xf>
    <xf numFmtId="2" fontId="11" fillId="2" borderId="13" xfId="1" applyNumberFormat="1" applyFont="1" applyFill="1" applyBorder="1" applyAlignment="1">
      <alignment horizontal="center"/>
    </xf>
    <xf numFmtId="2" fontId="3" fillId="2" borderId="13" xfId="1" applyNumberFormat="1" applyFont="1" applyFill="1" applyBorder="1" applyAlignment="1">
      <alignment horizontal="center"/>
    </xf>
    <xf numFmtId="2" fontId="3" fillId="2" borderId="19" xfId="1" applyNumberFormat="1" applyFont="1" applyFill="1" applyBorder="1" applyAlignment="1">
      <alignment horizontal="center"/>
    </xf>
    <xf numFmtId="2" fontId="11" fillId="2" borderId="19" xfId="1" applyNumberFormat="1" applyFont="1" applyFill="1" applyBorder="1" applyAlignment="1">
      <alignment horizontal="center"/>
    </xf>
    <xf numFmtId="2" fontId="11" fillId="2" borderId="17" xfId="1" applyNumberFormat="1" applyFont="1" applyFill="1" applyBorder="1" applyAlignment="1">
      <alignment horizontal="center"/>
    </xf>
    <xf numFmtId="2" fontId="3" fillId="2" borderId="18" xfId="1" applyNumberFormat="1" applyFont="1" applyFill="1" applyBorder="1" applyAlignment="1">
      <alignment horizontal="center"/>
    </xf>
    <xf numFmtId="2" fontId="3" fillId="2" borderId="17" xfId="1" applyNumberFormat="1" applyFont="1" applyFill="1" applyBorder="1" applyAlignment="1">
      <alignment horizontal="center"/>
    </xf>
    <xf numFmtId="2" fontId="3" fillId="2" borderId="8" xfId="1" applyNumberFormat="1" applyFont="1" applyFill="1" applyBorder="1" applyAlignment="1">
      <alignment horizontal="center"/>
    </xf>
    <xf numFmtId="2" fontId="3" fillId="2" borderId="20" xfId="1" applyNumberFormat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2" fontId="3" fillId="2" borderId="9" xfId="1" applyNumberFormat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3" fillId="2" borderId="17" xfId="1" applyFont="1" applyFill="1" applyBorder="1" applyAlignment="1">
      <alignment horizontal="center"/>
    </xf>
    <xf numFmtId="2" fontId="3" fillId="2" borderId="22" xfId="1" applyNumberFormat="1" applyFont="1" applyFill="1" applyBorder="1" applyAlignment="1">
      <alignment horizontal="center"/>
    </xf>
    <xf numFmtId="2" fontId="10" fillId="2" borderId="22" xfId="1" applyNumberFormat="1" applyFont="1" applyFill="1" applyBorder="1" applyAlignment="1">
      <alignment horizontal="center"/>
    </xf>
    <xf numFmtId="2" fontId="11" fillId="2" borderId="22" xfId="1" applyNumberFormat="1" applyFont="1" applyFill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2" fontId="3" fillId="2" borderId="23" xfId="1" applyNumberFormat="1" applyFont="1" applyFill="1" applyBorder="1" applyAlignment="1">
      <alignment horizontal="center"/>
    </xf>
    <xf numFmtId="2" fontId="3" fillId="2" borderId="24" xfId="1" applyNumberFormat="1" applyFont="1" applyFill="1" applyBorder="1" applyAlignment="1">
      <alignment horizontal="center"/>
    </xf>
    <xf numFmtId="1" fontId="10" fillId="2" borderId="0" xfId="1" applyNumberFormat="1" applyFont="1" applyFill="1" applyBorder="1" applyAlignment="1">
      <alignment horizontal="center"/>
    </xf>
    <xf numFmtId="2" fontId="10" fillId="2" borderId="0" xfId="1" applyNumberFormat="1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center"/>
    </xf>
    <xf numFmtId="2" fontId="10" fillId="2" borderId="0" xfId="1" applyNumberFormat="1" applyFont="1" applyFill="1" applyBorder="1" applyAlignment="1">
      <alignment horizontal="center"/>
    </xf>
    <xf numFmtId="2" fontId="8" fillId="2" borderId="0" xfId="0" applyNumberFormat="1" applyFont="1" applyFill="1" applyBorder="1" applyAlignment="1">
      <alignment horizontal="center"/>
    </xf>
    <xf numFmtId="2" fontId="3" fillId="2" borderId="0" xfId="1" applyNumberFormat="1" applyFont="1" applyFill="1" applyBorder="1" applyAlignment="1">
      <alignment horizontal="center"/>
    </xf>
    <xf numFmtId="0" fontId="14" fillId="0" borderId="14" xfId="0" applyFont="1" applyBorder="1" applyAlignment="1">
      <alignment horizontal="left"/>
    </xf>
    <xf numFmtId="0" fontId="3" fillId="2" borderId="2" xfId="1" applyFont="1" applyFill="1" applyBorder="1" applyAlignment="1">
      <alignment horizontal="center" wrapText="1"/>
    </xf>
    <xf numFmtId="0" fontId="3" fillId="2" borderId="5" xfId="1" applyFont="1" applyFill="1" applyBorder="1" applyAlignment="1">
      <alignment horizontal="center" wrapText="1"/>
    </xf>
    <xf numFmtId="0" fontId="14" fillId="0" borderId="0" xfId="0" applyFont="1" applyAlignment="1">
      <alignment horizontal="left"/>
    </xf>
    <xf numFmtId="0" fontId="6" fillId="0" borderId="0" xfId="1" applyFont="1" applyAlignment="1">
      <alignment horizont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wrapText="1"/>
    </xf>
    <xf numFmtId="0" fontId="3" fillId="2" borderId="3" xfId="1" applyFont="1" applyFill="1" applyBorder="1" applyAlignment="1">
      <alignment horizontal="center" wrapText="1"/>
    </xf>
    <xf numFmtId="0" fontId="2" fillId="0" borderId="2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2" fontId="3" fillId="2" borderId="3" xfId="1" applyNumberFormat="1" applyFont="1" applyFill="1" applyBorder="1" applyAlignment="1">
      <alignment horizontal="center" wrapText="1"/>
    </xf>
    <xf numFmtId="2" fontId="2" fillId="0" borderId="0" xfId="1" applyNumberFormat="1" applyFont="1" applyAlignment="1">
      <alignment horizont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</cellXfs>
  <cellStyles count="2">
    <cellStyle name="Звичайни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G49"/>
  <sheetViews>
    <sheetView tabSelected="1" topLeftCell="A13" zoomScale="58" zoomScaleNormal="60" zoomScaleSheetLayoutView="75" workbookViewId="0">
      <selection activeCell="Z42" sqref="Z42"/>
    </sheetView>
  </sheetViews>
  <sheetFormatPr defaultRowHeight="14.65" customHeight="1" x14ac:dyDescent="0.2"/>
  <cols>
    <col min="1" max="1" width="8.140625" style="2" customWidth="1"/>
    <col min="2" max="2" width="32.28515625" style="2" customWidth="1"/>
    <col min="3" max="3" width="11.42578125" style="2" customWidth="1"/>
    <col min="4" max="4" width="8.7109375" style="2" customWidth="1"/>
    <col min="5" max="5" width="14.28515625" style="2" customWidth="1"/>
    <col min="6" max="6" width="12" style="2" customWidth="1"/>
    <col min="7" max="7" width="14.140625" style="2" customWidth="1"/>
    <col min="8" max="8" width="7.5703125" style="2" customWidth="1"/>
    <col min="9" max="12" width="12" style="2" customWidth="1"/>
    <col min="13" max="13" width="11.28515625" style="2" customWidth="1"/>
    <col min="14" max="14" width="10.5703125" style="2" customWidth="1"/>
    <col min="15" max="15" width="11.85546875" style="2" customWidth="1"/>
    <col min="16" max="17" width="12.42578125" style="2" customWidth="1"/>
    <col min="18" max="18" width="12.28515625" style="2" customWidth="1"/>
    <col min="19" max="19" width="8.7109375" style="2" customWidth="1"/>
    <col min="20" max="20" width="14.140625" style="2" customWidth="1"/>
    <col min="21" max="21" width="13.140625" style="2" customWidth="1"/>
    <col min="22" max="22" width="10.28515625" style="2" customWidth="1"/>
    <col min="23" max="25" width="16.42578125" style="2" customWidth="1"/>
    <col min="26" max="26" width="16.140625" style="2" customWidth="1"/>
    <col min="27" max="27" width="14.7109375" style="2" customWidth="1"/>
    <col min="28" max="28" width="15.28515625" style="2" customWidth="1"/>
    <col min="29" max="29" width="12.140625" style="2" hidden="1" customWidth="1"/>
    <col min="30" max="30" width="14.7109375" style="2" hidden="1" customWidth="1"/>
    <col min="31" max="258" width="9.140625" style="2"/>
    <col min="259" max="259" width="4.85546875" style="2" customWidth="1"/>
    <col min="260" max="260" width="32.28515625" style="2" customWidth="1"/>
    <col min="261" max="261" width="10.85546875" style="2" customWidth="1"/>
    <col min="262" max="262" width="6.85546875" style="2" customWidth="1"/>
    <col min="263" max="263" width="8.7109375" style="2" customWidth="1"/>
    <col min="264" max="264" width="12.140625" style="2" customWidth="1"/>
    <col min="265" max="265" width="0" style="2" hidden="1" customWidth="1"/>
    <col min="266" max="266" width="12" style="2" customWidth="1"/>
    <col min="267" max="267" width="12.42578125" style="2" customWidth="1"/>
    <col min="268" max="268" width="5.140625" style="2" customWidth="1"/>
    <col min="269" max="270" width="11.28515625" style="2" customWidth="1"/>
    <col min="271" max="271" width="10.5703125" style="2" customWidth="1"/>
    <col min="272" max="272" width="11.85546875" style="2" customWidth="1"/>
    <col min="273" max="273" width="10.42578125" style="2" customWidth="1"/>
    <col min="274" max="274" width="0" style="2" hidden="1" customWidth="1"/>
    <col min="275" max="275" width="5" style="2" customWidth="1"/>
    <col min="276" max="276" width="14.140625" style="2" customWidth="1"/>
    <col min="277" max="277" width="11.28515625" style="2" customWidth="1"/>
    <col min="278" max="278" width="0" style="2" hidden="1" customWidth="1"/>
    <col min="279" max="279" width="13.140625" style="2" customWidth="1"/>
    <col min="280" max="282" width="0" style="2" hidden="1" customWidth="1"/>
    <col min="283" max="283" width="12.28515625" style="2" customWidth="1"/>
    <col min="284" max="284" width="15.28515625" style="2" customWidth="1"/>
    <col min="285" max="286" width="0" style="2" hidden="1" customWidth="1"/>
    <col min="287" max="514" width="9.140625" style="2"/>
    <col min="515" max="515" width="4.85546875" style="2" customWidth="1"/>
    <col min="516" max="516" width="32.28515625" style="2" customWidth="1"/>
    <col min="517" max="517" width="10.85546875" style="2" customWidth="1"/>
    <col min="518" max="518" width="6.85546875" style="2" customWidth="1"/>
    <col min="519" max="519" width="8.7109375" style="2" customWidth="1"/>
    <col min="520" max="520" width="12.140625" style="2" customWidth="1"/>
    <col min="521" max="521" width="0" style="2" hidden="1" customWidth="1"/>
    <col min="522" max="522" width="12" style="2" customWidth="1"/>
    <col min="523" max="523" width="12.42578125" style="2" customWidth="1"/>
    <col min="524" max="524" width="5.140625" style="2" customWidth="1"/>
    <col min="525" max="526" width="11.28515625" style="2" customWidth="1"/>
    <col min="527" max="527" width="10.5703125" style="2" customWidth="1"/>
    <col min="528" max="528" width="11.85546875" style="2" customWidth="1"/>
    <col min="529" max="529" width="10.42578125" style="2" customWidth="1"/>
    <col min="530" max="530" width="0" style="2" hidden="1" customWidth="1"/>
    <col min="531" max="531" width="5" style="2" customWidth="1"/>
    <col min="532" max="532" width="14.140625" style="2" customWidth="1"/>
    <col min="533" max="533" width="11.28515625" style="2" customWidth="1"/>
    <col min="534" max="534" width="0" style="2" hidden="1" customWidth="1"/>
    <col min="535" max="535" width="13.140625" style="2" customWidth="1"/>
    <col min="536" max="538" width="0" style="2" hidden="1" customWidth="1"/>
    <col min="539" max="539" width="12.28515625" style="2" customWidth="1"/>
    <col min="540" max="540" width="15.28515625" style="2" customWidth="1"/>
    <col min="541" max="542" width="0" style="2" hidden="1" customWidth="1"/>
    <col min="543" max="770" width="9.140625" style="2"/>
    <col min="771" max="771" width="4.85546875" style="2" customWidth="1"/>
    <col min="772" max="772" width="32.28515625" style="2" customWidth="1"/>
    <col min="773" max="773" width="10.85546875" style="2" customWidth="1"/>
    <col min="774" max="774" width="6.85546875" style="2" customWidth="1"/>
    <col min="775" max="775" width="8.7109375" style="2" customWidth="1"/>
    <col min="776" max="776" width="12.140625" style="2" customWidth="1"/>
    <col min="777" max="777" width="0" style="2" hidden="1" customWidth="1"/>
    <col min="778" max="778" width="12" style="2" customWidth="1"/>
    <col min="779" max="779" width="12.42578125" style="2" customWidth="1"/>
    <col min="780" max="780" width="5.140625" style="2" customWidth="1"/>
    <col min="781" max="782" width="11.28515625" style="2" customWidth="1"/>
    <col min="783" max="783" width="10.5703125" style="2" customWidth="1"/>
    <col min="784" max="784" width="11.85546875" style="2" customWidth="1"/>
    <col min="785" max="785" width="10.42578125" style="2" customWidth="1"/>
    <col min="786" max="786" width="0" style="2" hidden="1" customWidth="1"/>
    <col min="787" max="787" width="5" style="2" customWidth="1"/>
    <col min="788" max="788" width="14.140625" style="2" customWidth="1"/>
    <col min="789" max="789" width="11.28515625" style="2" customWidth="1"/>
    <col min="790" max="790" width="0" style="2" hidden="1" customWidth="1"/>
    <col min="791" max="791" width="13.140625" style="2" customWidth="1"/>
    <col min="792" max="794" width="0" style="2" hidden="1" customWidth="1"/>
    <col min="795" max="795" width="12.28515625" style="2" customWidth="1"/>
    <col min="796" max="796" width="15.28515625" style="2" customWidth="1"/>
    <col min="797" max="798" width="0" style="2" hidden="1" customWidth="1"/>
    <col min="799" max="1026" width="9.140625" style="2"/>
    <col min="1027" max="1027" width="4.85546875" style="2" customWidth="1"/>
    <col min="1028" max="1028" width="32.28515625" style="2" customWidth="1"/>
    <col min="1029" max="1029" width="10.85546875" style="2" customWidth="1"/>
    <col min="1030" max="1030" width="6.85546875" style="2" customWidth="1"/>
    <col min="1031" max="1031" width="8.7109375" style="2" customWidth="1"/>
    <col min="1032" max="1032" width="12.140625" style="2" customWidth="1"/>
    <col min="1033" max="1033" width="0" style="2" hidden="1" customWidth="1"/>
    <col min="1034" max="1034" width="12" style="2" customWidth="1"/>
    <col min="1035" max="1035" width="12.42578125" style="2" customWidth="1"/>
    <col min="1036" max="1036" width="5.140625" style="2" customWidth="1"/>
    <col min="1037" max="1038" width="11.28515625" style="2" customWidth="1"/>
    <col min="1039" max="1039" width="10.5703125" style="2" customWidth="1"/>
    <col min="1040" max="1040" width="11.85546875" style="2" customWidth="1"/>
    <col min="1041" max="1041" width="10.42578125" style="2" customWidth="1"/>
    <col min="1042" max="1042" width="0" style="2" hidden="1" customWidth="1"/>
    <col min="1043" max="1043" width="5" style="2" customWidth="1"/>
    <col min="1044" max="1044" width="14.140625" style="2" customWidth="1"/>
    <col min="1045" max="1045" width="11.28515625" style="2" customWidth="1"/>
    <col min="1046" max="1046" width="0" style="2" hidden="1" customWidth="1"/>
    <col min="1047" max="1047" width="13.140625" style="2" customWidth="1"/>
    <col min="1048" max="1050" width="0" style="2" hidden="1" customWidth="1"/>
    <col min="1051" max="1051" width="12.28515625" style="2" customWidth="1"/>
    <col min="1052" max="1052" width="15.28515625" style="2" customWidth="1"/>
    <col min="1053" max="1054" width="0" style="2" hidden="1" customWidth="1"/>
    <col min="1055" max="1282" width="9.140625" style="2"/>
    <col min="1283" max="1283" width="4.85546875" style="2" customWidth="1"/>
    <col min="1284" max="1284" width="32.28515625" style="2" customWidth="1"/>
    <col min="1285" max="1285" width="10.85546875" style="2" customWidth="1"/>
    <col min="1286" max="1286" width="6.85546875" style="2" customWidth="1"/>
    <col min="1287" max="1287" width="8.7109375" style="2" customWidth="1"/>
    <col min="1288" max="1288" width="12.140625" style="2" customWidth="1"/>
    <col min="1289" max="1289" width="0" style="2" hidden="1" customWidth="1"/>
    <col min="1290" max="1290" width="12" style="2" customWidth="1"/>
    <col min="1291" max="1291" width="12.42578125" style="2" customWidth="1"/>
    <col min="1292" max="1292" width="5.140625" style="2" customWidth="1"/>
    <col min="1293" max="1294" width="11.28515625" style="2" customWidth="1"/>
    <col min="1295" max="1295" width="10.5703125" style="2" customWidth="1"/>
    <col min="1296" max="1296" width="11.85546875" style="2" customWidth="1"/>
    <col min="1297" max="1297" width="10.42578125" style="2" customWidth="1"/>
    <col min="1298" max="1298" width="0" style="2" hidden="1" customWidth="1"/>
    <col min="1299" max="1299" width="5" style="2" customWidth="1"/>
    <col min="1300" max="1300" width="14.140625" style="2" customWidth="1"/>
    <col min="1301" max="1301" width="11.28515625" style="2" customWidth="1"/>
    <col min="1302" max="1302" width="0" style="2" hidden="1" customWidth="1"/>
    <col min="1303" max="1303" width="13.140625" style="2" customWidth="1"/>
    <col min="1304" max="1306" width="0" style="2" hidden="1" customWidth="1"/>
    <col min="1307" max="1307" width="12.28515625" style="2" customWidth="1"/>
    <col min="1308" max="1308" width="15.28515625" style="2" customWidth="1"/>
    <col min="1309" max="1310" width="0" style="2" hidden="1" customWidth="1"/>
    <col min="1311" max="1538" width="9.140625" style="2"/>
    <col min="1539" max="1539" width="4.85546875" style="2" customWidth="1"/>
    <col min="1540" max="1540" width="32.28515625" style="2" customWidth="1"/>
    <col min="1541" max="1541" width="10.85546875" style="2" customWidth="1"/>
    <col min="1542" max="1542" width="6.85546875" style="2" customWidth="1"/>
    <col min="1543" max="1543" width="8.7109375" style="2" customWidth="1"/>
    <col min="1544" max="1544" width="12.140625" style="2" customWidth="1"/>
    <col min="1545" max="1545" width="0" style="2" hidden="1" customWidth="1"/>
    <col min="1546" max="1546" width="12" style="2" customWidth="1"/>
    <col min="1547" max="1547" width="12.42578125" style="2" customWidth="1"/>
    <col min="1548" max="1548" width="5.140625" style="2" customWidth="1"/>
    <col min="1549" max="1550" width="11.28515625" style="2" customWidth="1"/>
    <col min="1551" max="1551" width="10.5703125" style="2" customWidth="1"/>
    <col min="1552" max="1552" width="11.85546875" style="2" customWidth="1"/>
    <col min="1553" max="1553" width="10.42578125" style="2" customWidth="1"/>
    <col min="1554" max="1554" width="0" style="2" hidden="1" customWidth="1"/>
    <col min="1555" max="1555" width="5" style="2" customWidth="1"/>
    <col min="1556" max="1556" width="14.140625" style="2" customWidth="1"/>
    <col min="1557" max="1557" width="11.28515625" style="2" customWidth="1"/>
    <col min="1558" max="1558" width="0" style="2" hidden="1" customWidth="1"/>
    <col min="1559" max="1559" width="13.140625" style="2" customWidth="1"/>
    <col min="1560" max="1562" width="0" style="2" hidden="1" customWidth="1"/>
    <col min="1563" max="1563" width="12.28515625" style="2" customWidth="1"/>
    <col min="1564" max="1564" width="15.28515625" style="2" customWidth="1"/>
    <col min="1565" max="1566" width="0" style="2" hidden="1" customWidth="1"/>
    <col min="1567" max="1794" width="9.140625" style="2"/>
    <col min="1795" max="1795" width="4.85546875" style="2" customWidth="1"/>
    <col min="1796" max="1796" width="32.28515625" style="2" customWidth="1"/>
    <col min="1797" max="1797" width="10.85546875" style="2" customWidth="1"/>
    <col min="1798" max="1798" width="6.85546875" style="2" customWidth="1"/>
    <col min="1799" max="1799" width="8.7109375" style="2" customWidth="1"/>
    <col min="1800" max="1800" width="12.140625" style="2" customWidth="1"/>
    <col min="1801" max="1801" width="0" style="2" hidden="1" customWidth="1"/>
    <col min="1802" max="1802" width="12" style="2" customWidth="1"/>
    <col min="1803" max="1803" width="12.42578125" style="2" customWidth="1"/>
    <col min="1804" max="1804" width="5.140625" style="2" customWidth="1"/>
    <col min="1805" max="1806" width="11.28515625" style="2" customWidth="1"/>
    <col min="1807" max="1807" width="10.5703125" style="2" customWidth="1"/>
    <col min="1808" max="1808" width="11.85546875" style="2" customWidth="1"/>
    <col min="1809" max="1809" width="10.42578125" style="2" customWidth="1"/>
    <col min="1810" max="1810" width="0" style="2" hidden="1" customWidth="1"/>
    <col min="1811" max="1811" width="5" style="2" customWidth="1"/>
    <col min="1812" max="1812" width="14.140625" style="2" customWidth="1"/>
    <col min="1813" max="1813" width="11.28515625" style="2" customWidth="1"/>
    <col min="1814" max="1814" width="0" style="2" hidden="1" customWidth="1"/>
    <col min="1815" max="1815" width="13.140625" style="2" customWidth="1"/>
    <col min="1816" max="1818" width="0" style="2" hidden="1" customWidth="1"/>
    <col min="1819" max="1819" width="12.28515625" style="2" customWidth="1"/>
    <col min="1820" max="1820" width="15.28515625" style="2" customWidth="1"/>
    <col min="1821" max="1822" width="0" style="2" hidden="1" customWidth="1"/>
    <col min="1823" max="2050" width="9.140625" style="2"/>
    <col min="2051" max="2051" width="4.85546875" style="2" customWidth="1"/>
    <col min="2052" max="2052" width="32.28515625" style="2" customWidth="1"/>
    <col min="2053" max="2053" width="10.85546875" style="2" customWidth="1"/>
    <col min="2054" max="2054" width="6.85546875" style="2" customWidth="1"/>
    <col min="2055" max="2055" width="8.7109375" style="2" customWidth="1"/>
    <col min="2056" max="2056" width="12.140625" style="2" customWidth="1"/>
    <col min="2057" max="2057" width="0" style="2" hidden="1" customWidth="1"/>
    <col min="2058" max="2058" width="12" style="2" customWidth="1"/>
    <col min="2059" max="2059" width="12.42578125" style="2" customWidth="1"/>
    <col min="2060" max="2060" width="5.140625" style="2" customWidth="1"/>
    <col min="2061" max="2062" width="11.28515625" style="2" customWidth="1"/>
    <col min="2063" max="2063" width="10.5703125" style="2" customWidth="1"/>
    <col min="2064" max="2064" width="11.85546875" style="2" customWidth="1"/>
    <col min="2065" max="2065" width="10.42578125" style="2" customWidth="1"/>
    <col min="2066" max="2066" width="0" style="2" hidden="1" customWidth="1"/>
    <col min="2067" max="2067" width="5" style="2" customWidth="1"/>
    <col min="2068" max="2068" width="14.140625" style="2" customWidth="1"/>
    <col min="2069" max="2069" width="11.28515625" style="2" customWidth="1"/>
    <col min="2070" max="2070" width="0" style="2" hidden="1" customWidth="1"/>
    <col min="2071" max="2071" width="13.140625" style="2" customWidth="1"/>
    <col min="2072" max="2074" width="0" style="2" hidden="1" customWidth="1"/>
    <col min="2075" max="2075" width="12.28515625" style="2" customWidth="1"/>
    <col min="2076" max="2076" width="15.28515625" style="2" customWidth="1"/>
    <col min="2077" max="2078" width="0" style="2" hidden="1" customWidth="1"/>
    <col min="2079" max="2306" width="9.140625" style="2"/>
    <col min="2307" max="2307" width="4.85546875" style="2" customWidth="1"/>
    <col min="2308" max="2308" width="32.28515625" style="2" customWidth="1"/>
    <col min="2309" max="2309" width="10.85546875" style="2" customWidth="1"/>
    <col min="2310" max="2310" width="6.85546875" style="2" customWidth="1"/>
    <col min="2311" max="2311" width="8.7109375" style="2" customWidth="1"/>
    <col min="2312" max="2312" width="12.140625" style="2" customWidth="1"/>
    <col min="2313" max="2313" width="0" style="2" hidden="1" customWidth="1"/>
    <col min="2314" max="2314" width="12" style="2" customWidth="1"/>
    <col min="2315" max="2315" width="12.42578125" style="2" customWidth="1"/>
    <col min="2316" max="2316" width="5.140625" style="2" customWidth="1"/>
    <col min="2317" max="2318" width="11.28515625" style="2" customWidth="1"/>
    <col min="2319" max="2319" width="10.5703125" style="2" customWidth="1"/>
    <col min="2320" max="2320" width="11.85546875" style="2" customWidth="1"/>
    <col min="2321" max="2321" width="10.42578125" style="2" customWidth="1"/>
    <col min="2322" max="2322" width="0" style="2" hidden="1" customWidth="1"/>
    <col min="2323" max="2323" width="5" style="2" customWidth="1"/>
    <col min="2324" max="2324" width="14.140625" style="2" customWidth="1"/>
    <col min="2325" max="2325" width="11.28515625" style="2" customWidth="1"/>
    <col min="2326" max="2326" width="0" style="2" hidden="1" customWidth="1"/>
    <col min="2327" max="2327" width="13.140625" style="2" customWidth="1"/>
    <col min="2328" max="2330" width="0" style="2" hidden="1" customWidth="1"/>
    <col min="2331" max="2331" width="12.28515625" style="2" customWidth="1"/>
    <col min="2332" max="2332" width="15.28515625" style="2" customWidth="1"/>
    <col min="2333" max="2334" width="0" style="2" hidden="1" customWidth="1"/>
    <col min="2335" max="2562" width="9.140625" style="2"/>
    <col min="2563" max="2563" width="4.85546875" style="2" customWidth="1"/>
    <col min="2564" max="2564" width="32.28515625" style="2" customWidth="1"/>
    <col min="2565" max="2565" width="10.85546875" style="2" customWidth="1"/>
    <col min="2566" max="2566" width="6.85546875" style="2" customWidth="1"/>
    <col min="2567" max="2567" width="8.7109375" style="2" customWidth="1"/>
    <col min="2568" max="2568" width="12.140625" style="2" customWidth="1"/>
    <col min="2569" max="2569" width="0" style="2" hidden="1" customWidth="1"/>
    <col min="2570" max="2570" width="12" style="2" customWidth="1"/>
    <col min="2571" max="2571" width="12.42578125" style="2" customWidth="1"/>
    <col min="2572" max="2572" width="5.140625" style="2" customWidth="1"/>
    <col min="2573" max="2574" width="11.28515625" style="2" customWidth="1"/>
    <col min="2575" max="2575" width="10.5703125" style="2" customWidth="1"/>
    <col min="2576" max="2576" width="11.85546875" style="2" customWidth="1"/>
    <col min="2577" max="2577" width="10.42578125" style="2" customWidth="1"/>
    <col min="2578" max="2578" width="0" style="2" hidden="1" customWidth="1"/>
    <col min="2579" max="2579" width="5" style="2" customWidth="1"/>
    <col min="2580" max="2580" width="14.140625" style="2" customWidth="1"/>
    <col min="2581" max="2581" width="11.28515625" style="2" customWidth="1"/>
    <col min="2582" max="2582" width="0" style="2" hidden="1" customWidth="1"/>
    <col min="2583" max="2583" width="13.140625" style="2" customWidth="1"/>
    <col min="2584" max="2586" width="0" style="2" hidden="1" customWidth="1"/>
    <col min="2587" max="2587" width="12.28515625" style="2" customWidth="1"/>
    <col min="2588" max="2588" width="15.28515625" style="2" customWidth="1"/>
    <col min="2589" max="2590" width="0" style="2" hidden="1" customWidth="1"/>
    <col min="2591" max="2818" width="9.140625" style="2"/>
    <col min="2819" max="2819" width="4.85546875" style="2" customWidth="1"/>
    <col min="2820" max="2820" width="32.28515625" style="2" customWidth="1"/>
    <col min="2821" max="2821" width="10.85546875" style="2" customWidth="1"/>
    <col min="2822" max="2822" width="6.85546875" style="2" customWidth="1"/>
    <col min="2823" max="2823" width="8.7109375" style="2" customWidth="1"/>
    <col min="2824" max="2824" width="12.140625" style="2" customWidth="1"/>
    <col min="2825" max="2825" width="0" style="2" hidden="1" customWidth="1"/>
    <col min="2826" max="2826" width="12" style="2" customWidth="1"/>
    <col min="2827" max="2827" width="12.42578125" style="2" customWidth="1"/>
    <col min="2828" max="2828" width="5.140625" style="2" customWidth="1"/>
    <col min="2829" max="2830" width="11.28515625" style="2" customWidth="1"/>
    <col min="2831" max="2831" width="10.5703125" style="2" customWidth="1"/>
    <col min="2832" max="2832" width="11.85546875" style="2" customWidth="1"/>
    <col min="2833" max="2833" width="10.42578125" style="2" customWidth="1"/>
    <col min="2834" max="2834" width="0" style="2" hidden="1" customWidth="1"/>
    <col min="2835" max="2835" width="5" style="2" customWidth="1"/>
    <col min="2836" max="2836" width="14.140625" style="2" customWidth="1"/>
    <col min="2837" max="2837" width="11.28515625" style="2" customWidth="1"/>
    <col min="2838" max="2838" width="0" style="2" hidden="1" customWidth="1"/>
    <col min="2839" max="2839" width="13.140625" style="2" customWidth="1"/>
    <col min="2840" max="2842" width="0" style="2" hidden="1" customWidth="1"/>
    <col min="2843" max="2843" width="12.28515625" style="2" customWidth="1"/>
    <col min="2844" max="2844" width="15.28515625" style="2" customWidth="1"/>
    <col min="2845" max="2846" width="0" style="2" hidden="1" customWidth="1"/>
    <col min="2847" max="3074" width="9.140625" style="2"/>
    <col min="3075" max="3075" width="4.85546875" style="2" customWidth="1"/>
    <col min="3076" max="3076" width="32.28515625" style="2" customWidth="1"/>
    <col min="3077" max="3077" width="10.85546875" style="2" customWidth="1"/>
    <col min="3078" max="3078" width="6.85546875" style="2" customWidth="1"/>
    <col min="3079" max="3079" width="8.7109375" style="2" customWidth="1"/>
    <col min="3080" max="3080" width="12.140625" style="2" customWidth="1"/>
    <col min="3081" max="3081" width="0" style="2" hidden="1" customWidth="1"/>
    <col min="3082" max="3082" width="12" style="2" customWidth="1"/>
    <col min="3083" max="3083" width="12.42578125" style="2" customWidth="1"/>
    <col min="3084" max="3084" width="5.140625" style="2" customWidth="1"/>
    <col min="3085" max="3086" width="11.28515625" style="2" customWidth="1"/>
    <col min="3087" max="3087" width="10.5703125" style="2" customWidth="1"/>
    <col min="3088" max="3088" width="11.85546875" style="2" customWidth="1"/>
    <col min="3089" max="3089" width="10.42578125" style="2" customWidth="1"/>
    <col min="3090" max="3090" width="0" style="2" hidden="1" customWidth="1"/>
    <col min="3091" max="3091" width="5" style="2" customWidth="1"/>
    <col min="3092" max="3092" width="14.140625" style="2" customWidth="1"/>
    <col min="3093" max="3093" width="11.28515625" style="2" customWidth="1"/>
    <col min="3094" max="3094" width="0" style="2" hidden="1" customWidth="1"/>
    <col min="3095" max="3095" width="13.140625" style="2" customWidth="1"/>
    <col min="3096" max="3098" width="0" style="2" hidden="1" customWidth="1"/>
    <col min="3099" max="3099" width="12.28515625" style="2" customWidth="1"/>
    <col min="3100" max="3100" width="15.28515625" style="2" customWidth="1"/>
    <col min="3101" max="3102" width="0" style="2" hidden="1" customWidth="1"/>
    <col min="3103" max="3330" width="9.140625" style="2"/>
    <col min="3331" max="3331" width="4.85546875" style="2" customWidth="1"/>
    <col min="3332" max="3332" width="32.28515625" style="2" customWidth="1"/>
    <col min="3333" max="3333" width="10.85546875" style="2" customWidth="1"/>
    <col min="3334" max="3334" width="6.85546875" style="2" customWidth="1"/>
    <col min="3335" max="3335" width="8.7109375" style="2" customWidth="1"/>
    <col min="3336" max="3336" width="12.140625" style="2" customWidth="1"/>
    <col min="3337" max="3337" width="0" style="2" hidden="1" customWidth="1"/>
    <col min="3338" max="3338" width="12" style="2" customWidth="1"/>
    <col min="3339" max="3339" width="12.42578125" style="2" customWidth="1"/>
    <col min="3340" max="3340" width="5.140625" style="2" customWidth="1"/>
    <col min="3341" max="3342" width="11.28515625" style="2" customWidth="1"/>
    <col min="3343" max="3343" width="10.5703125" style="2" customWidth="1"/>
    <col min="3344" max="3344" width="11.85546875" style="2" customWidth="1"/>
    <col min="3345" max="3345" width="10.42578125" style="2" customWidth="1"/>
    <col min="3346" max="3346" width="0" style="2" hidden="1" customWidth="1"/>
    <col min="3347" max="3347" width="5" style="2" customWidth="1"/>
    <col min="3348" max="3348" width="14.140625" style="2" customWidth="1"/>
    <col min="3349" max="3349" width="11.28515625" style="2" customWidth="1"/>
    <col min="3350" max="3350" width="0" style="2" hidden="1" customWidth="1"/>
    <col min="3351" max="3351" width="13.140625" style="2" customWidth="1"/>
    <col min="3352" max="3354" width="0" style="2" hidden="1" customWidth="1"/>
    <col min="3355" max="3355" width="12.28515625" style="2" customWidth="1"/>
    <col min="3356" max="3356" width="15.28515625" style="2" customWidth="1"/>
    <col min="3357" max="3358" width="0" style="2" hidden="1" customWidth="1"/>
    <col min="3359" max="3586" width="9.140625" style="2"/>
    <col min="3587" max="3587" width="4.85546875" style="2" customWidth="1"/>
    <col min="3588" max="3588" width="32.28515625" style="2" customWidth="1"/>
    <col min="3589" max="3589" width="10.85546875" style="2" customWidth="1"/>
    <col min="3590" max="3590" width="6.85546875" style="2" customWidth="1"/>
    <col min="3591" max="3591" width="8.7109375" style="2" customWidth="1"/>
    <col min="3592" max="3592" width="12.140625" style="2" customWidth="1"/>
    <col min="3593" max="3593" width="0" style="2" hidden="1" customWidth="1"/>
    <col min="3594" max="3594" width="12" style="2" customWidth="1"/>
    <col min="3595" max="3595" width="12.42578125" style="2" customWidth="1"/>
    <col min="3596" max="3596" width="5.140625" style="2" customWidth="1"/>
    <col min="3597" max="3598" width="11.28515625" style="2" customWidth="1"/>
    <col min="3599" max="3599" width="10.5703125" style="2" customWidth="1"/>
    <col min="3600" max="3600" width="11.85546875" style="2" customWidth="1"/>
    <col min="3601" max="3601" width="10.42578125" style="2" customWidth="1"/>
    <col min="3602" max="3602" width="0" style="2" hidden="1" customWidth="1"/>
    <col min="3603" max="3603" width="5" style="2" customWidth="1"/>
    <col min="3604" max="3604" width="14.140625" style="2" customWidth="1"/>
    <col min="3605" max="3605" width="11.28515625" style="2" customWidth="1"/>
    <col min="3606" max="3606" width="0" style="2" hidden="1" customWidth="1"/>
    <col min="3607" max="3607" width="13.140625" style="2" customWidth="1"/>
    <col min="3608" max="3610" width="0" style="2" hidden="1" customWidth="1"/>
    <col min="3611" max="3611" width="12.28515625" style="2" customWidth="1"/>
    <col min="3612" max="3612" width="15.28515625" style="2" customWidth="1"/>
    <col min="3613" max="3614" width="0" style="2" hidden="1" customWidth="1"/>
    <col min="3615" max="3842" width="9.140625" style="2"/>
    <col min="3843" max="3843" width="4.85546875" style="2" customWidth="1"/>
    <col min="3844" max="3844" width="32.28515625" style="2" customWidth="1"/>
    <col min="3845" max="3845" width="10.85546875" style="2" customWidth="1"/>
    <col min="3846" max="3846" width="6.85546875" style="2" customWidth="1"/>
    <col min="3847" max="3847" width="8.7109375" style="2" customWidth="1"/>
    <col min="3848" max="3848" width="12.140625" style="2" customWidth="1"/>
    <col min="3849" max="3849" width="0" style="2" hidden="1" customWidth="1"/>
    <col min="3850" max="3850" width="12" style="2" customWidth="1"/>
    <col min="3851" max="3851" width="12.42578125" style="2" customWidth="1"/>
    <col min="3852" max="3852" width="5.140625" style="2" customWidth="1"/>
    <col min="3853" max="3854" width="11.28515625" style="2" customWidth="1"/>
    <col min="3855" max="3855" width="10.5703125" style="2" customWidth="1"/>
    <col min="3856" max="3856" width="11.85546875" style="2" customWidth="1"/>
    <col min="3857" max="3857" width="10.42578125" style="2" customWidth="1"/>
    <col min="3858" max="3858" width="0" style="2" hidden="1" customWidth="1"/>
    <col min="3859" max="3859" width="5" style="2" customWidth="1"/>
    <col min="3860" max="3860" width="14.140625" style="2" customWidth="1"/>
    <col min="3861" max="3861" width="11.28515625" style="2" customWidth="1"/>
    <col min="3862" max="3862" width="0" style="2" hidden="1" customWidth="1"/>
    <col min="3863" max="3863" width="13.140625" style="2" customWidth="1"/>
    <col min="3864" max="3866" width="0" style="2" hidden="1" customWidth="1"/>
    <col min="3867" max="3867" width="12.28515625" style="2" customWidth="1"/>
    <col min="3868" max="3868" width="15.28515625" style="2" customWidth="1"/>
    <col min="3869" max="3870" width="0" style="2" hidden="1" customWidth="1"/>
    <col min="3871" max="4098" width="9.140625" style="2"/>
    <col min="4099" max="4099" width="4.85546875" style="2" customWidth="1"/>
    <col min="4100" max="4100" width="32.28515625" style="2" customWidth="1"/>
    <col min="4101" max="4101" width="10.85546875" style="2" customWidth="1"/>
    <col min="4102" max="4102" width="6.85546875" style="2" customWidth="1"/>
    <col min="4103" max="4103" width="8.7109375" style="2" customWidth="1"/>
    <col min="4104" max="4104" width="12.140625" style="2" customWidth="1"/>
    <col min="4105" max="4105" width="0" style="2" hidden="1" customWidth="1"/>
    <col min="4106" max="4106" width="12" style="2" customWidth="1"/>
    <col min="4107" max="4107" width="12.42578125" style="2" customWidth="1"/>
    <col min="4108" max="4108" width="5.140625" style="2" customWidth="1"/>
    <col min="4109" max="4110" width="11.28515625" style="2" customWidth="1"/>
    <col min="4111" max="4111" width="10.5703125" style="2" customWidth="1"/>
    <col min="4112" max="4112" width="11.85546875" style="2" customWidth="1"/>
    <col min="4113" max="4113" width="10.42578125" style="2" customWidth="1"/>
    <col min="4114" max="4114" width="0" style="2" hidden="1" customWidth="1"/>
    <col min="4115" max="4115" width="5" style="2" customWidth="1"/>
    <col min="4116" max="4116" width="14.140625" style="2" customWidth="1"/>
    <col min="4117" max="4117" width="11.28515625" style="2" customWidth="1"/>
    <col min="4118" max="4118" width="0" style="2" hidden="1" customWidth="1"/>
    <col min="4119" max="4119" width="13.140625" style="2" customWidth="1"/>
    <col min="4120" max="4122" width="0" style="2" hidden="1" customWidth="1"/>
    <col min="4123" max="4123" width="12.28515625" style="2" customWidth="1"/>
    <col min="4124" max="4124" width="15.28515625" style="2" customWidth="1"/>
    <col min="4125" max="4126" width="0" style="2" hidden="1" customWidth="1"/>
    <col min="4127" max="4354" width="9.140625" style="2"/>
    <col min="4355" max="4355" width="4.85546875" style="2" customWidth="1"/>
    <col min="4356" max="4356" width="32.28515625" style="2" customWidth="1"/>
    <col min="4357" max="4357" width="10.85546875" style="2" customWidth="1"/>
    <col min="4358" max="4358" width="6.85546875" style="2" customWidth="1"/>
    <col min="4359" max="4359" width="8.7109375" style="2" customWidth="1"/>
    <col min="4360" max="4360" width="12.140625" style="2" customWidth="1"/>
    <col min="4361" max="4361" width="0" style="2" hidden="1" customWidth="1"/>
    <col min="4362" max="4362" width="12" style="2" customWidth="1"/>
    <col min="4363" max="4363" width="12.42578125" style="2" customWidth="1"/>
    <col min="4364" max="4364" width="5.140625" style="2" customWidth="1"/>
    <col min="4365" max="4366" width="11.28515625" style="2" customWidth="1"/>
    <col min="4367" max="4367" width="10.5703125" style="2" customWidth="1"/>
    <col min="4368" max="4368" width="11.85546875" style="2" customWidth="1"/>
    <col min="4369" max="4369" width="10.42578125" style="2" customWidth="1"/>
    <col min="4370" max="4370" width="0" style="2" hidden="1" customWidth="1"/>
    <col min="4371" max="4371" width="5" style="2" customWidth="1"/>
    <col min="4372" max="4372" width="14.140625" style="2" customWidth="1"/>
    <col min="4373" max="4373" width="11.28515625" style="2" customWidth="1"/>
    <col min="4374" max="4374" width="0" style="2" hidden="1" customWidth="1"/>
    <col min="4375" max="4375" width="13.140625" style="2" customWidth="1"/>
    <col min="4376" max="4378" width="0" style="2" hidden="1" customWidth="1"/>
    <col min="4379" max="4379" width="12.28515625" style="2" customWidth="1"/>
    <col min="4380" max="4380" width="15.28515625" style="2" customWidth="1"/>
    <col min="4381" max="4382" width="0" style="2" hidden="1" customWidth="1"/>
    <col min="4383" max="4610" width="9.140625" style="2"/>
    <col min="4611" max="4611" width="4.85546875" style="2" customWidth="1"/>
    <col min="4612" max="4612" width="32.28515625" style="2" customWidth="1"/>
    <col min="4613" max="4613" width="10.85546875" style="2" customWidth="1"/>
    <col min="4614" max="4614" width="6.85546875" style="2" customWidth="1"/>
    <col min="4615" max="4615" width="8.7109375" style="2" customWidth="1"/>
    <col min="4616" max="4616" width="12.140625" style="2" customWidth="1"/>
    <col min="4617" max="4617" width="0" style="2" hidden="1" customWidth="1"/>
    <col min="4618" max="4618" width="12" style="2" customWidth="1"/>
    <col min="4619" max="4619" width="12.42578125" style="2" customWidth="1"/>
    <col min="4620" max="4620" width="5.140625" style="2" customWidth="1"/>
    <col min="4621" max="4622" width="11.28515625" style="2" customWidth="1"/>
    <col min="4623" max="4623" width="10.5703125" style="2" customWidth="1"/>
    <col min="4624" max="4624" width="11.85546875" style="2" customWidth="1"/>
    <col min="4625" max="4625" width="10.42578125" style="2" customWidth="1"/>
    <col min="4626" max="4626" width="0" style="2" hidden="1" customWidth="1"/>
    <col min="4627" max="4627" width="5" style="2" customWidth="1"/>
    <col min="4628" max="4628" width="14.140625" style="2" customWidth="1"/>
    <col min="4629" max="4629" width="11.28515625" style="2" customWidth="1"/>
    <col min="4630" max="4630" width="0" style="2" hidden="1" customWidth="1"/>
    <col min="4631" max="4631" width="13.140625" style="2" customWidth="1"/>
    <col min="4632" max="4634" width="0" style="2" hidden="1" customWidth="1"/>
    <col min="4635" max="4635" width="12.28515625" style="2" customWidth="1"/>
    <col min="4636" max="4636" width="15.28515625" style="2" customWidth="1"/>
    <col min="4637" max="4638" width="0" style="2" hidden="1" customWidth="1"/>
    <col min="4639" max="4866" width="9.140625" style="2"/>
    <col min="4867" max="4867" width="4.85546875" style="2" customWidth="1"/>
    <col min="4868" max="4868" width="32.28515625" style="2" customWidth="1"/>
    <col min="4869" max="4869" width="10.85546875" style="2" customWidth="1"/>
    <col min="4870" max="4870" width="6.85546875" style="2" customWidth="1"/>
    <col min="4871" max="4871" width="8.7109375" style="2" customWidth="1"/>
    <col min="4872" max="4872" width="12.140625" style="2" customWidth="1"/>
    <col min="4873" max="4873" width="0" style="2" hidden="1" customWidth="1"/>
    <col min="4874" max="4874" width="12" style="2" customWidth="1"/>
    <col min="4875" max="4875" width="12.42578125" style="2" customWidth="1"/>
    <col min="4876" max="4876" width="5.140625" style="2" customWidth="1"/>
    <col min="4877" max="4878" width="11.28515625" style="2" customWidth="1"/>
    <col min="4879" max="4879" width="10.5703125" style="2" customWidth="1"/>
    <col min="4880" max="4880" width="11.85546875" style="2" customWidth="1"/>
    <col min="4881" max="4881" width="10.42578125" style="2" customWidth="1"/>
    <col min="4882" max="4882" width="0" style="2" hidden="1" customWidth="1"/>
    <col min="4883" max="4883" width="5" style="2" customWidth="1"/>
    <col min="4884" max="4884" width="14.140625" style="2" customWidth="1"/>
    <col min="4885" max="4885" width="11.28515625" style="2" customWidth="1"/>
    <col min="4886" max="4886" width="0" style="2" hidden="1" customWidth="1"/>
    <col min="4887" max="4887" width="13.140625" style="2" customWidth="1"/>
    <col min="4888" max="4890" width="0" style="2" hidden="1" customWidth="1"/>
    <col min="4891" max="4891" width="12.28515625" style="2" customWidth="1"/>
    <col min="4892" max="4892" width="15.28515625" style="2" customWidth="1"/>
    <col min="4893" max="4894" width="0" style="2" hidden="1" customWidth="1"/>
    <col min="4895" max="5122" width="9.140625" style="2"/>
    <col min="5123" max="5123" width="4.85546875" style="2" customWidth="1"/>
    <col min="5124" max="5124" width="32.28515625" style="2" customWidth="1"/>
    <col min="5125" max="5125" width="10.85546875" style="2" customWidth="1"/>
    <col min="5126" max="5126" width="6.85546875" style="2" customWidth="1"/>
    <col min="5127" max="5127" width="8.7109375" style="2" customWidth="1"/>
    <col min="5128" max="5128" width="12.140625" style="2" customWidth="1"/>
    <col min="5129" max="5129" width="0" style="2" hidden="1" customWidth="1"/>
    <col min="5130" max="5130" width="12" style="2" customWidth="1"/>
    <col min="5131" max="5131" width="12.42578125" style="2" customWidth="1"/>
    <col min="5132" max="5132" width="5.140625" style="2" customWidth="1"/>
    <col min="5133" max="5134" width="11.28515625" style="2" customWidth="1"/>
    <col min="5135" max="5135" width="10.5703125" style="2" customWidth="1"/>
    <col min="5136" max="5136" width="11.85546875" style="2" customWidth="1"/>
    <col min="5137" max="5137" width="10.42578125" style="2" customWidth="1"/>
    <col min="5138" max="5138" width="0" style="2" hidden="1" customWidth="1"/>
    <col min="5139" max="5139" width="5" style="2" customWidth="1"/>
    <col min="5140" max="5140" width="14.140625" style="2" customWidth="1"/>
    <col min="5141" max="5141" width="11.28515625" style="2" customWidth="1"/>
    <col min="5142" max="5142" width="0" style="2" hidden="1" customWidth="1"/>
    <col min="5143" max="5143" width="13.140625" style="2" customWidth="1"/>
    <col min="5144" max="5146" width="0" style="2" hidden="1" customWidth="1"/>
    <col min="5147" max="5147" width="12.28515625" style="2" customWidth="1"/>
    <col min="5148" max="5148" width="15.28515625" style="2" customWidth="1"/>
    <col min="5149" max="5150" width="0" style="2" hidden="1" customWidth="1"/>
    <col min="5151" max="5378" width="9.140625" style="2"/>
    <col min="5379" max="5379" width="4.85546875" style="2" customWidth="1"/>
    <col min="5380" max="5380" width="32.28515625" style="2" customWidth="1"/>
    <col min="5381" max="5381" width="10.85546875" style="2" customWidth="1"/>
    <col min="5382" max="5382" width="6.85546875" style="2" customWidth="1"/>
    <col min="5383" max="5383" width="8.7109375" style="2" customWidth="1"/>
    <col min="5384" max="5384" width="12.140625" style="2" customWidth="1"/>
    <col min="5385" max="5385" width="0" style="2" hidden="1" customWidth="1"/>
    <col min="5386" max="5386" width="12" style="2" customWidth="1"/>
    <col min="5387" max="5387" width="12.42578125" style="2" customWidth="1"/>
    <col min="5388" max="5388" width="5.140625" style="2" customWidth="1"/>
    <col min="5389" max="5390" width="11.28515625" style="2" customWidth="1"/>
    <col min="5391" max="5391" width="10.5703125" style="2" customWidth="1"/>
    <col min="5392" max="5392" width="11.85546875" style="2" customWidth="1"/>
    <col min="5393" max="5393" width="10.42578125" style="2" customWidth="1"/>
    <col min="5394" max="5394" width="0" style="2" hidden="1" customWidth="1"/>
    <col min="5395" max="5395" width="5" style="2" customWidth="1"/>
    <col min="5396" max="5396" width="14.140625" style="2" customWidth="1"/>
    <col min="5397" max="5397" width="11.28515625" style="2" customWidth="1"/>
    <col min="5398" max="5398" width="0" style="2" hidden="1" customWidth="1"/>
    <col min="5399" max="5399" width="13.140625" style="2" customWidth="1"/>
    <col min="5400" max="5402" width="0" style="2" hidden="1" customWidth="1"/>
    <col min="5403" max="5403" width="12.28515625" style="2" customWidth="1"/>
    <col min="5404" max="5404" width="15.28515625" style="2" customWidth="1"/>
    <col min="5405" max="5406" width="0" style="2" hidden="1" customWidth="1"/>
    <col min="5407" max="5634" width="9.140625" style="2"/>
    <col min="5635" max="5635" width="4.85546875" style="2" customWidth="1"/>
    <col min="5636" max="5636" width="32.28515625" style="2" customWidth="1"/>
    <col min="5637" max="5637" width="10.85546875" style="2" customWidth="1"/>
    <col min="5638" max="5638" width="6.85546875" style="2" customWidth="1"/>
    <col min="5639" max="5639" width="8.7109375" style="2" customWidth="1"/>
    <col min="5640" max="5640" width="12.140625" style="2" customWidth="1"/>
    <col min="5641" max="5641" width="0" style="2" hidden="1" customWidth="1"/>
    <col min="5642" max="5642" width="12" style="2" customWidth="1"/>
    <col min="5643" max="5643" width="12.42578125" style="2" customWidth="1"/>
    <col min="5644" max="5644" width="5.140625" style="2" customWidth="1"/>
    <col min="5645" max="5646" width="11.28515625" style="2" customWidth="1"/>
    <col min="5647" max="5647" width="10.5703125" style="2" customWidth="1"/>
    <col min="5648" max="5648" width="11.85546875" style="2" customWidth="1"/>
    <col min="5649" max="5649" width="10.42578125" style="2" customWidth="1"/>
    <col min="5650" max="5650" width="0" style="2" hidden="1" customWidth="1"/>
    <col min="5651" max="5651" width="5" style="2" customWidth="1"/>
    <col min="5652" max="5652" width="14.140625" style="2" customWidth="1"/>
    <col min="5653" max="5653" width="11.28515625" style="2" customWidth="1"/>
    <col min="5654" max="5654" width="0" style="2" hidden="1" customWidth="1"/>
    <col min="5655" max="5655" width="13.140625" style="2" customWidth="1"/>
    <col min="5656" max="5658" width="0" style="2" hidden="1" customWidth="1"/>
    <col min="5659" max="5659" width="12.28515625" style="2" customWidth="1"/>
    <col min="5660" max="5660" width="15.28515625" style="2" customWidth="1"/>
    <col min="5661" max="5662" width="0" style="2" hidden="1" customWidth="1"/>
    <col min="5663" max="5890" width="9.140625" style="2"/>
    <col min="5891" max="5891" width="4.85546875" style="2" customWidth="1"/>
    <col min="5892" max="5892" width="32.28515625" style="2" customWidth="1"/>
    <col min="5893" max="5893" width="10.85546875" style="2" customWidth="1"/>
    <col min="5894" max="5894" width="6.85546875" style="2" customWidth="1"/>
    <col min="5895" max="5895" width="8.7109375" style="2" customWidth="1"/>
    <col min="5896" max="5896" width="12.140625" style="2" customWidth="1"/>
    <col min="5897" max="5897" width="0" style="2" hidden="1" customWidth="1"/>
    <col min="5898" max="5898" width="12" style="2" customWidth="1"/>
    <col min="5899" max="5899" width="12.42578125" style="2" customWidth="1"/>
    <col min="5900" max="5900" width="5.140625" style="2" customWidth="1"/>
    <col min="5901" max="5902" width="11.28515625" style="2" customWidth="1"/>
    <col min="5903" max="5903" width="10.5703125" style="2" customWidth="1"/>
    <col min="5904" max="5904" width="11.85546875" style="2" customWidth="1"/>
    <col min="5905" max="5905" width="10.42578125" style="2" customWidth="1"/>
    <col min="5906" max="5906" width="0" style="2" hidden="1" customWidth="1"/>
    <col min="5907" max="5907" width="5" style="2" customWidth="1"/>
    <col min="5908" max="5908" width="14.140625" style="2" customWidth="1"/>
    <col min="5909" max="5909" width="11.28515625" style="2" customWidth="1"/>
    <col min="5910" max="5910" width="0" style="2" hidden="1" customWidth="1"/>
    <col min="5911" max="5911" width="13.140625" style="2" customWidth="1"/>
    <col min="5912" max="5914" width="0" style="2" hidden="1" customWidth="1"/>
    <col min="5915" max="5915" width="12.28515625" style="2" customWidth="1"/>
    <col min="5916" max="5916" width="15.28515625" style="2" customWidth="1"/>
    <col min="5917" max="5918" width="0" style="2" hidden="1" customWidth="1"/>
    <col min="5919" max="6146" width="9.140625" style="2"/>
    <col min="6147" max="6147" width="4.85546875" style="2" customWidth="1"/>
    <col min="6148" max="6148" width="32.28515625" style="2" customWidth="1"/>
    <col min="6149" max="6149" width="10.85546875" style="2" customWidth="1"/>
    <col min="6150" max="6150" width="6.85546875" style="2" customWidth="1"/>
    <col min="6151" max="6151" width="8.7109375" style="2" customWidth="1"/>
    <col min="6152" max="6152" width="12.140625" style="2" customWidth="1"/>
    <col min="6153" max="6153" width="0" style="2" hidden="1" customWidth="1"/>
    <col min="6154" max="6154" width="12" style="2" customWidth="1"/>
    <col min="6155" max="6155" width="12.42578125" style="2" customWidth="1"/>
    <col min="6156" max="6156" width="5.140625" style="2" customWidth="1"/>
    <col min="6157" max="6158" width="11.28515625" style="2" customWidth="1"/>
    <col min="6159" max="6159" width="10.5703125" style="2" customWidth="1"/>
    <col min="6160" max="6160" width="11.85546875" style="2" customWidth="1"/>
    <col min="6161" max="6161" width="10.42578125" style="2" customWidth="1"/>
    <col min="6162" max="6162" width="0" style="2" hidden="1" customWidth="1"/>
    <col min="6163" max="6163" width="5" style="2" customWidth="1"/>
    <col min="6164" max="6164" width="14.140625" style="2" customWidth="1"/>
    <col min="6165" max="6165" width="11.28515625" style="2" customWidth="1"/>
    <col min="6166" max="6166" width="0" style="2" hidden="1" customWidth="1"/>
    <col min="6167" max="6167" width="13.140625" style="2" customWidth="1"/>
    <col min="6168" max="6170" width="0" style="2" hidden="1" customWidth="1"/>
    <col min="6171" max="6171" width="12.28515625" style="2" customWidth="1"/>
    <col min="6172" max="6172" width="15.28515625" style="2" customWidth="1"/>
    <col min="6173" max="6174" width="0" style="2" hidden="1" customWidth="1"/>
    <col min="6175" max="6402" width="9.140625" style="2"/>
    <col min="6403" max="6403" width="4.85546875" style="2" customWidth="1"/>
    <col min="6404" max="6404" width="32.28515625" style="2" customWidth="1"/>
    <col min="6405" max="6405" width="10.85546875" style="2" customWidth="1"/>
    <col min="6406" max="6406" width="6.85546875" style="2" customWidth="1"/>
    <col min="6407" max="6407" width="8.7109375" style="2" customWidth="1"/>
    <col min="6408" max="6408" width="12.140625" style="2" customWidth="1"/>
    <col min="6409" max="6409" width="0" style="2" hidden="1" customWidth="1"/>
    <col min="6410" max="6410" width="12" style="2" customWidth="1"/>
    <col min="6411" max="6411" width="12.42578125" style="2" customWidth="1"/>
    <col min="6412" max="6412" width="5.140625" style="2" customWidth="1"/>
    <col min="6413" max="6414" width="11.28515625" style="2" customWidth="1"/>
    <col min="6415" max="6415" width="10.5703125" style="2" customWidth="1"/>
    <col min="6416" max="6416" width="11.85546875" style="2" customWidth="1"/>
    <col min="6417" max="6417" width="10.42578125" style="2" customWidth="1"/>
    <col min="6418" max="6418" width="0" style="2" hidden="1" customWidth="1"/>
    <col min="6419" max="6419" width="5" style="2" customWidth="1"/>
    <col min="6420" max="6420" width="14.140625" style="2" customWidth="1"/>
    <col min="6421" max="6421" width="11.28515625" style="2" customWidth="1"/>
    <col min="6422" max="6422" width="0" style="2" hidden="1" customWidth="1"/>
    <col min="6423" max="6423" width="13.140625" style="2" customWidth="1"/>
    <col min="6424" max="6426" width="0" style="2" hidden="1" customWidth="1"/>
    <col min="6427" max="6427" width="12.28515625" style="2" customWidth="1"/>
    <col min="6428" max="6428" width="15.28515625" style="2" customWidth="1"/>
    <col min="6429" max="6430" width="0" style="2" hidden="1" customWidth="1"/>
    <col min="6431" max="6658" width="9.140625" style="2"/>
    <col min="6659" max="6659" width="4.85546875" style="2" customWidth="1"/>
    <col min="6660" max="6660" width="32.28515625" style="2" customWidth="1"/>
    <col min="6661" max="6661" width="10.85546875" style="2" customWidth="1"/>
    <col min="6662" max="6662" width="6.85546875" style="2" customWidth="1"/>
    <col min="6663" max="6663" width="8.7109375" style="2" customWidth="1"/>
    <col min="6664" max="6664" width="12.140625" style="2" customWidth="1"/>
    <col min="6665" max="6665" width="0" style="2" hidden="1" customWidth="1"/>
    <col min="6666" max="6666" width="12" style="2" customWidth="1"/>
    <col min="6667" max="6667" width="12.42578125" style="2" customWidth="1"/>
    <col min="6668" max="6668" width="5.140625" style="2" customWidth="1"/>
    <col min="6669" max="6670" width="11.28515625" style="2" customWidth="1"/>
    <col min="6671" max="6671" width="10.5703125" style="2" customWidth="1"/>
    <col min="6672" max="6672" width="11.85546875" style="2" customWidth="1"/>
    <col min="6673" max="6673" width="10.42578125" style="2" customWidth="1"/>
    <col min="6674" max="6674" width="0" style="2" hidden="1" customWidth="1"/>
    <col min="6675" max="6675" width="5" style="2" customWidth="1"/>
    <col min="6676" max="6676" width="14.140625" style="2" customWidth="1"/>
    <col min="6677" max="6677" width="11.28515625" style="2" customWidth="1"/>
    <col min="6678" max="6678" width="0" style="2" hidden="1" customWidth="1"/>
    <col min="6679" max="6679" width="13.140625" style="2" customWidth="1"/>
    <col min="6680" max="6682" width="0" style="2" hidden="1" customWidth="1"/>
    <col min="6683" max="6683" width="12.28515625" style="2" customWidth="1"/>
    <col min="6684" max="6684" width="15.28515625" style="2" customWidth="1"/>
    <col min="6685" max="6686" width="0" style="2" hidden="1" customWidth="1"/>
    <col min="6687" max="6914" width="9.140625" style="2"/>
    <col min="6915" max="6915" width="4.85546875" style="2" customWidth="1"/>
    <col min="6916" max="6916" width="32.28515625" style="2" customWidth="1"/>
    <col min="6917" max="6917" width="10.85546875" style="2" customWidth="1"/>
    <col min="6918" max="6918" width="6.85546875" style="2" customWidth="1"/>
    <col min="6919" max="6919" width="8.7109375" style="2" customWidth="1"/>
    <col min="6920" max="6920" width="12.140625" style="2" customWidth="1"/>
    <col min="6921" max="6921" width="0" style="2" hidden="1" customWidth="1"/>
    <col min="6922" max="6922" width="12" style="2" customWidth="1"/>
    <col min="6923" max="6923" width="12.42578125" style="2" customWidth="1"/>
    <col min="6924" max="6924" width="5.140625" style="2" customWidth="1"/>
    <col min="6925" max="6926" width="11.28515625" style="2" customWidth="1"/>
    <col min="6927" max="6927" width="10.5703125" style="2" customWidth="1"/>
    <col min="6928" max="6928" width="11.85546875" style="2" customWidth="1"/>
    <col min="6929" max="6929" width="10.42578125" style="2" customWidth="1"/>
    <col min="6930" max="6930" width="0" style="2" hidden="1" customWidth="1"/>
    <col min="6931" max="6931" width="5" style="2" customWidth="1"/>
    <col min="6932" max="6932" width="14.140625" style="2" customWidth="1"/>
    <col min="6933" max="6933" width="11.28515625" style="2" customWidth="1"/>
    <col min="6934" max="6934" width="0" style="2" hidden="1" customWidth="1"/>
    <col min="6935" max="6935" width="13.140625" style="2" customWidth="1"/>
    <col min="6936" max="6938" width="0" style="2" hidden="1" customWidth="1"/>
    <col min="6939" max="6939" width="12.28515625" style="2" customWidth="1"/>
    <col min="6940" max="6940" width="15.28515625" style="2" customWidth="1"/>
    <col min="6941" max="6942" width="0" style="2" hidden="1" customWidth="1"/>
    <col min="6943" max="7170" width="9.140625" style="2"/>
    <col min="7171" max="7171" width="4.85546875" style="2" customWidth="1"/>
    <col min="7172" max="7172" width="32.28515625" style="2" customWidth="1"/>
    <col min="7173" max="7173" width="10.85546875" style="2" customWidth="1"/>
    <col min="7174" max="7174" width="6.85546875" style="2" customWidth="1"/>
    <col min="7175" max="7175" width="8.7109375" style="2" customWidth="1"/>
    <col min="7176" max="7176" width="12.140625" style="2" customWidth="1"/>
    <col min="7177" max="7177" width="0" style="2" hidden="1" customWidth="1"/>
    <col min="7178" max="7178" width="12" style="2" customWidth="1"/>
    <col min="7179" max="7179" width="12.42578125" style="2" customWidth="1"/>
    <col min="7180" max="7180" width="5.140625" style="2" customWidth="1"/>
    <col min="7181" max="7182" width="11.28515625" style="2" customWidth="1"/>
    <col min="7183" max="7183" width="10.5703125" style="2" customWidth="1"/>
    <col min="7184" max="7184" width="11.85546875" style="2" customWidth="1"/>
    <col min="7185" max="7185" width="10.42578125" style="2" customWidth="1"/>
    <col min="7186" max="7186" width="0" style="2" hidden="1" customWidth="1"/>
    <col min="7187" max="7187" width="5" style="2" customWidth="1"/>
    <col min="7188" max="7188" width="14.140625" style="2" customWidth="1"/>
    <col min="7189" max="7189" width="11.28515625" style="2" customWidth="1"/>
    <col min="7190" max="7190" width="0" style="2" hidden="1" customWidth="1"/>
    <col min="7191" max="7191" width="13.140625" style="2" customWidth="1"/>
    <col min="7192" max="7194" width="0" style="2" hidden="1" customWidth="1"/>
    <col min="7195" max="7195" width="12.28515625" style="2" customWidth="1"/>
    <col min="7196" max="7196" width="15.28515625" style="2" customWidth="1"/>
    <col min="7197" max="7198" width="0" style="2" hidden="1" customWidth="1"/>
    <col min="7199" max="7426" width="9.140625" style="2"/>
    <col min="7427" max="7427" width="4.85546875" style="2" customWidth="1"/>
    <col min="7428" max="7428" width="32.28515625" style="2" customWidth="1"/>
    <col min="7429" max="7429" width="10.85546875" style="2" customWidth="1"/>
    <col min="7430" max="7430" width="6.85546875" style="2" customWidth="1"/>
    <col min="7431" max="7431" width="8.7109375" style="2" customWidth="1"/>
    <col min="7432" max="7432" width="12.140625" style="2" customWidth="1"/>
    <col min="7433" max="7433" width="0" style="2" hidden="1" customWidth="1"/>
    <col min="7434" max="7434" width="12" style="2" customWidth="1"/>
    <col min="7435" max="7435" width="12.42578125" style="2" customWidth="1"/>
    <col min="7436" max="7436" width="5.140625" style="2" customWidth="1"/>
    <col min="7437" max="7438" width="11.28515625" style="2" customWidth="1"/>
    <col min="7439" max="7439" width="10.5703125" style="2" customWidth="1"/>
    <col min="7440" max="7440" width="11.85546875" style="2" customWidth="1"/>
    <col min="7441" max="7441" width="10.42578125" style="2" customWidth="1"/>
    <col min="7442" max="7442" width="0" style="2" hidden="1" customWidth="1"/>
    <col min="7443" max="7443" width="5" style="2" customWidth="1"/>
    <col min="7444" max="7444" width="14.140625" style="2" customWidth="1"/>
    <col min="7445" max="7445" width="11.28515625" style="2" customWidth="1"/>
    <col min="7446" max="7446" width="0" style="2" hidden="1" customWidth="1"/>
    <col min="7447" max="7447" width="13.140625" style="2" customWidth="1"/>
    <col min="7448" max="7450" width="0" style="2" hidden="1" customWidth="1"/>
    <col min="7451" max="7451" width="12.28515625" style="2" customWidth="1"/>
    <col min="7452" max="7452" width="15.28515625" style="2" customWidth="1"/>
    <col min="7453" max="7454" width="0" style="2" hidden="1" customWidth="1"/>
    <col min="7455" max="7682" width="9.140625" style="2"/>
    <col min="7683" max="7683" width="4.85546875" style="2" customWidth="1"/>
    <col min="7684" max="7684" width="32.28515625" style="2" customWidth="1"/>
    <col min="7685" max="7685" width="10.85546875" style="2" customWidth="1"/>
    <col min="7686" max="7686" width="6.85546875" style="2" customWidth="1"/>
    <col min="7687" max="7687" width="8.7109375" style="2" customWidth="1"/>
    <col min="7688" max="7688" width="12.140625" style="2" customWidth="1"/>
    <col min="7689" max="7689" width="0" style="2" hidden="1" customWidth="1"/>
    <col min="7690" max="7690" width="12" style="2" customWidth="1"/>
    <col min="7691" max="7691" width="12.42578125" style="2" customWidth="1"/>
    <col min="7692" max="7692" width="5.140625" style="2" customWidth="1"/>
    <col min="7693" max="7694" width="11.28515625" style="2" customWidth="1"/>
    <col min="7695" max="7695" width="10.5703125" style="2" customWidth="1"/>
    <col min="7696" max="7696" width="11.85546875" style="2" customWidth="1"/>
    <col min="7697" max="7697" width="10.42578125" style="2" customWidth="1"/>
    <col min="7698" max="7698" width="0" style="2" hidden="1" customWidth="1"/>
    <col min="7699" max="7699" width="5" style="2" customWidth="1"/>
    <col min="7700" max="7700" width="14.140625" style="2" customWidth="1"/>
    <col min="7701" max="7701" width="11.28515625" style="2" customWidth="1"/>
    <col min="7702" max="7702" width="0" style="2" hidden="1" customWidth="1"/>
    <col min="7703" max="7703" width="13.140625" style="2" customWidth="1"/>
    <col min="7704" max="7706" width="0" style="2" hidden="1" customWidth="1"/>
    <col min="7707" max="7707" width="12.28515625" style="2" customWidth="1"/>
    <col min="7708" max="7708" width="15.28515625" style="2" customWidth="1"/>
    <col min="7709" max="7710" width="0" style="2" hidden="1" customWidth="1"/>
    <col min="7711" max="7938" width="9.140625" style="2"/>
    <col min="7939" max="7939" width="4.85546875" style="2" customWidth="1"/>
    <col min="7940" max="7940" width="32.28515625" style="2" customWidth="1"/>
    <col min="7941" max="7941" width="10.85546875" style="2" customWidth="1"/>
    <col min="7942" max="7942" width="6.85546875" style="2" customWidth="1"/>
    <col min="7943" max="7943" width="8.7109375" style="2" customWidth="1"/>
    <col min="7944" max="7944" width="12.140625" style="2" customWidth="1"/>
    <col min="7945" max="7945" width="0" style="2" hidden="1" customWidth="1"/>
    <col min="7946" max="7946" width="12" style="2" customWidth="1"/>
    <col min="7947" max="7947" width="12.42578125" style="2" customWidth="1"/>
    <col min="7948" max="7948" width="5.140625" style="2" customWidth="1"/>
    <col min="7949" max="7950" width="11.28515625" style="2" customWidth="1"/>
    <col min="7951" max="7951" width="10.5703125" style="2" customWidth="1"/>
    <col min="7952" max="7952" width="11.85546875" style="2" customWidth="1"/>
    <col min="7953" max="7953" width="10.42578125" style="2" customWidth="1"/>
    <col min="7954" max="7954" width="0" style="2" hidden="1" customWidth="1"/>
    <col min="7955" max="7955" width="5" style="2" customWidth="1"/>
    <col min="7956" max="7956" width="14.140625" style="2" customWidth="1"/>
    <col min="7957" max="7957" width="11.28515625" style="2" customWidth="1"/>
    <col min="7958" max="7958" width="0" style="2" hidden="1" customWidth="1"/>
    <col min="7959" max="7959" width="13.140625" style="2" customWidth="1"/>
    <col min="7960" max="7962" width="0" style="2" hidden="1" customWidth="1"/>
    <col min="7963" max="7963" width="12.28515625" style="2" customWidth="1"/>
    <col min="7964" max="7964" width="15.28515625" style="2" customWidth="1"/>
    <col min="7965" max="7966" width="0" style="2" hidden="1" customWidth="1"/>
    <col min="7967" max="8194" width="9.140625" style="2"/>
    <col min="8195" max="8195" width="4.85546875" style="2" customWidth="1"/>
    <col min="8196" max="8196" width="32.28515625" style="2" customWidth="1"/>
    <col min="8197" max="8197" width="10.85546875" style="2" customWidth="1"/>
    <col min="8198" max="8198" width="6.85546875" style="2" customWidth="1"/>
    <col min="8199" max="8199" width="8.7109375" style="2" customWidth="1"/>
    <col min="8200" max="8200" width="12.140625" style="2" customWidth="1"/>
    <col min="8201" max="8201" width="0" style="2" hidden="1" customWidth="1"/>
    <col min="8202" max="8202" width="12" style="2" customWidth="1"/>
    <col min="8203" max="8203" width="12.42578125" style="2" customWidth="1"/>
    <col min="8204" max="8204" width="5.140625" style="2" customWidth="1"/>
    <col min="8205" max="8206" width="11.28515625" style="2" customWidth="1"/>
    <col min="8207" max="8207" width="10.5703125" style="2" customWidth="1"/>
    <col min="8208" max="8208" width="11.85546875" style="2" customWidth="1"/>
    <col min="8209" max="8209" width="10.42578125" style="2" customWidth="1"/>
    <col min="8210" max="8210" width="0" style="2" hidden="1" customWidth="1"/>
    <col min="8211" max="8211" width="5" style="2" customWidth="1"/>
    <col min="8212" max="8212" width="14.140625" style="2" customWidth="1"/>
    <col min="8213" max="8213" width="11.28515625" style="2" customWidth="1"/>
    <col min="8214" max="8214" width="0" style="2" hidden="1" customWidth="1"/>
    <col min="8215" max="8215" width="13.140625" style="2" customWidth="1"/>
    <col min="8216" max="8218" width="0" style="2" hidden="1" customWidth="1"/>
    <col min="8219" max="8219" width="12.28515625" style="2" customWidth="1"/>
    <col min="8220" max="8220" width="15.28515625" style="2" customWidth="1"/>
    <col min="8221" max="8222" width="0" style="2" hidden="1" customWidth="1"/>
    <col min="8223" max="8450" width="9.140625" style="2"/>
    <col min="8451" max="8451" width="4.85546875" style="2" customWidth="1"/>
    <col min="8452" max="8452" width="32.28515625" style="2" customWidth="1"/>
    <col min="8453" max="8453" width="10.85546875" style="2" customWidth="1"/>
    <col min="8454" max="8454" width="6.85546875" style="2" customWidth="1"/>
    <col min="8455" max="8455" width="8.7109375" style="2" customWidth="1"/>
    <col min="8456" max="8456" width="12.140625" style="2" customWidth="1"/>
    <col min="8457" max="8457" width="0" style="2" hidden="1" customWidth="1"/>
    <col min="8458" max="8458" width="12" style="2" customWidth="1"/>
    <col min="8459" max="8459" width="12.42578125" style="2" customWidth="1"/>
    <col min="8460" max="8460" width="5.140625" style="2" customWidth="1"/>
    <col min="8461" max="8462" width="11.28515625" style="2" customWidth="1"/>
    <col min="8463" max="8463" width="10.5703125" style="2" customWidth="1"/>
    <col min="8464" max="8464" width="11.85546875" style="2" customWidth="1"/>
    <col min="8465" max="8465" width="10.42578125" style="2" customWidth="1"/>
    <col min="8466" max="8466" width="0" style="2" hidden="1" customWidth="1"/>
    <col min="8467" max="8467" width="5" style="2" customWidth="1"/>
    <col min="8468" max="8468" width="14.140625" style="2" customWidth="1"/>
    <col min="8469" max="8469" width="11.28515625" style="2" customWidth="1"/>
    <col min="8470" max="8470" width="0" style="2" hidden="1" customWidth="1"/>
    <col min="8471" max="8471" width="13.140625" style="2" customWidth="1"/>
    <col min="8472" max="8474" width="0" style="2" hidden="1" customWidth="1"/>
    <col min="8475" max="8475" width="12.28515625" style="2" customWidth="1"/>
    <col min="8476" max="8476" width="15.28515625" style="2" customWidth="1"/>
    <col min="8477" max="8478" width="0" style="2" hidden="1" customWidth="1"/>
    <col min="8479" max="8706" width="9.140625" style="2"/>
    <col min="8707" max="8707" width="4.85546875" style="2" customWidth="1"/>
    <col min="8708" max="8708" width="32.28515625" style="2" customWidth="1"/>
    <col min="8709" max="8709" width="10.85546875" style="2" customWidth="1"/>
    <col min="8710" max="8710" width="6.85546875" style="2" customWidth="1"/>
    <col min="8711" max="8711" width="8.7109375" style="2" customWidth="1"/>
    <col min="8712" max="8712" width="12.140625" style="2" customWidth="1"/>
    <col min="8713" max="8713" width="0" style="2" hidden="1" customWidth="1"/>
    <col min="8714" max="8714" width="12" style="2" customWidth="1"/>
    <col min="8715" max="8715" width="12.42578125" style="2" customWidth="1"/>
    <col min="8716" max="8716" width="5.140625" style="2" customWidth="1"/>
    <col min="8717" max="8718" width="11.28515625" style="2" customWidth="1"/>
    <col min="8719" max="8719" width="10.5703125" style="2" customWidth="1"/>
    <col min="8720" max="8720" width="11.85546875" style="2" customWidth="1"/>
    <col min="8721" max="8721" width="10.42578125" style="2" customWidth="1"/>
    <col min="8722" max="8722" width="0" style="2" hidden="1" customWidth="1"/>
    <col min="8723" max="8723" width="5" style="2" customWidth="1"/>
    <col min="8724" max="8724" width="14.140625" style="2" customWidth="1"/>
    <col min="8725" max="8725" width="11.28515625" style="2" customWidth="1"/>
    <col min="8726" max="8726" width="0" style="2" hidden="1" customWidth="1"/>
    <col min="8727" max="8727" width="13.140625" style="2" customWidth="1"/>
    <col min="8728" max="8730" width="0" style="2" hidden="1" customWidth="1"/>
    <col min="8731" max="8731" width="12.28515625" style="2" customWidth="1"/>
    <col min="8732" max="8732" width="15.28515625" style="2" customWidth="1"/>
    <col min="8733" max="8734" width="0" style="2" hidden="1" customWidth="1"/>
    <col min="8735" max="8962" width="9.140625" style="2"/>
    <col min="8963" max="8963" width="4.85546875" style="2" customWidth="1"/>
    <col min="8964" max="8964" width="32.28515625" style="2" customWidth="1"/>
    <col min="8965" max="8965" width="10.85546875" style="2" customWidth="1"/>
    <col min="8966" max="8966" width="6.85546875" style="2" customWidth="1"/>
    <col min="8967" max="8967" width="8.7109375" style="2" customWidth="1"/>
    <col min="8968" max="8968" width="12.140625" style="2" customWidth="1"/>
    <col min="8969" max="8969" width="0" style="2" hidden="1" customWidth="1"/>
    <col min="8970" max="8970" width="12" style="2" customWidth="1"/>
    <col min="8971" max="8971" width="12.42578125" style="2" customWidth="1"/>
    <col min="8972" max="8972" width="5.140625" style="2" customWidth="1"/>
    <col min="8973" max="8974" width="11.28515625" style="2" customWidth="1"/>
    <col min="8975" max="8975" width="10.5703125" style="2" customWidth="1"/>
    <col min="8976" max="8976" width="11.85546875" style="2" customWidth="1"/>
    <col min="8977" max="8977" width="10.42578125" style="2" customWidth="1"/>
    <col min="8978" max="8978" width="0" style="2" hidden="1" customWidth="1"/>
    <col min="8979" max="8979" width="5" style="2" customWidth="1"/>
    <col min="8980" max="8980" width="14.140625" style="2" customWidth="1"/>
    <col min="8981" max="8981" width="11.28515625" style="2" customWidth="1"/>
    <col min="8982" max="8982" width="0" style="2" hidden="1" customWidth="1"/>
    <col min="8983" max="8983" width="13.140625" style="2" customWidth="1"/>
    <col min="8984" max="8986" width="0" style="2" hidden="1" customWidth="1"/>
    <col min="8987" max="8987" width="12.28515625" style="2" customWidth="1"/>
    <col min="8988" max="8988" width="15.28515625" style="2" customWidth="1"/>
    <col min="8989" max="8990" width="0" style="2" hidden="1" customWidth="1"/>
    <col min="8991" max="9218" width="9.140625" style="2"/>
    <col min="9219" max="9219" width="4.85546875" style="2" customWidth="1"/>
    <col min="9220" max="9220" width="32.28515625" style="2" customWidth="1"/>
    <col min="9221" max="9221" width="10.85546875" style="2" customWidth="1"/>
    <col min="9222" max="9222" width="6.85546875" style="2" customWidth="1"/>
    <col min="9223" max="9223" width="8.7109375" style="2" customWidth="1"/>
    <col min="9224" max="9224" width="12.140625" style="2" customWidth="1"/>
    <col min="9225" max="9225" width="0" style="2" hidden="1" customWidth="1"/>
    <col min="9226" max="9226" width="12" style="2" customWidth="1"/>
    <col min="9227" max="9227" width="12.42578125" style="2" customWidth="1"/>
    <col min="9228" max="9228" width="5.140625" style="2" customWidth="1"/>
    <col min="9229" max="9230" width="11.28515625" style="2" customWidth="1"/>
    <col min="9231" max="9231" width="10.5703125" style="2" customWidth="1"/>
    <col min="9232" max="9232" width="11.85546875" style="2" customWidth="1"/>
    <col min="9233" max="9233" width="10.42578125" style="2" customWidth="1"/>
    <col min="9234" max="9234" width="0" style="2" hidden="1" customWidth="1"/>
    <col min="9235" max="9235" width="5" style="2" customWidth="1"/>
    <col min="9236" max="9236" width="14.140625" style="2" customWidth="1"/>
    <col min="9237" max="9237" width="11.28515625" style="2" customWidth="1"/>
    <col min="9238" max="9238" width="0" style="2" hidden="1" customWidth="1"/>
    <col min="9239" max="9239" width="13.140625" style="2" customWidth="1"/>
    <col min="9240" max="9242" width="0" style="2" hidden="1" customWidth="1"/>
    <col min="9243" max="9243" width="12.28515625" style="2" customWidth="1"/>
    <col min="9244" max="9244" width="15.28515625" style="2" customWidth="1"/>
    <col min="9245" max="9246" width="0" style="2" hidden="1" customWidth="1"/>
    <col min="9247" max="9474" width="9.140625" style="2"/>
    <col min="9475" max="9475" width="4.85546875" style="2" customWidth="1"/>
    <col min="9476" max="9476" width="32.28515625" style="2" customWidth="1"/>
    <col min="9477" max="9477" width="10.85546875" style="2" customWidth="1"/>
    <col min="9478" max="9478" width="6.85546875" style="2" customWidth="1"/>
    <col min="9479" max="9479" width="8.7109375" style="2" customWidth="1"/>
    <col min="9480" max="9480" width="12.140625" style="2" customWidth="1"/>
    <col min="9481" max="9481" width="0" style="2" hidden="1" customWidth="1"/>
    <col min="9482" max="9482" width="12" style="2" customWidth="1"/>
    <col min="9483" max="9483" width="12.42578125" style="2" customWidth="1"/>
    <col min="9484" max="9484" width="5.140625" style="2" customWidth="1"/>
    <col min="9485" max="9486" width="11.28515625" style="2" customWidth="1"/>
    <col min="9487" max="9487" width="10.5703125" style="2" customWidth="1"/>
    <col min="9488" max="9488" width="11.85546875" style="2" customWidth="1"/>
    <col min="9489" max="9489" width="10.42578125" style="2" customWidth="1"/>
    <col min="9490" max="9490" width="0" style="2" hidden="1" customWidth="1"/>
    <col min="9491" max="9491" width="5" style="2" customWidth="1"/>
    <col min="9492" max="9492" width="14.140625" style="2" customWidth="1"/>
    <col min="9493" max="9493" width="11.28515625" style="2" customWidth="1"/>
    <col min="9494" max="9494" width="0" style="2" hidden="1" customWidth="1"/>
    <col min="9495" max="9495" width="13.140625" style="2" customWidth="1"/>
    <col min="9496" max="9498" width="0" style="2" hidden="1" customWidth="1"/>
    <col min="9499" max="9499" width="12.28515625" style="2" customWidth="1"/>
    <col min="9500" max="9500" width="15.28515625" style="2" customWidth="1"/>
    <col min="9501" max="9502" width="0" style="2" hidden="1" customWidth="1"/>
    <col min="9503" max="9730" width="9.140625" style="2"/>
    <col min="9731" max="9731" width="4.85546875" style="2" customWidth="1"/>
    <col min="9732" max="9732" width="32.28515625" style="2" customWidth="1"/>
    <col min="9733" max="9733" width="10.85546875" style="2" customWidth="1"/>
    <col min="9734" max="9734" width="6.85546875" style="2" customWidth="1"/>
    <col min="9735" max="9735" width="8.7109375" style="2" customWidth="1"/>
    <col min="9736" max="9736" width="12.140625" style="2" customWidth="1"/>
    <col min="9737" max="9737" width="0" style="2" hidden="1" customWidth="1"/>
    <col min="9738" max="9738" width="12" style="2" customWidth="1"/>
    <col min="9739" max="9739" width="12.42578125" style="2" customWidth="1"/>
    <col min="9740" max="9740" width="5.140625" style="2" customWidth="1"/>
    <col min="9741" max="9742" width="11.28515625" style="2" customWidth="1"/>
    <col min="9743" max="9743" width="10.5703125" style="2" customWidth="1"/>
    <col min="9744" max="9744" width="11.85546875" style="2" customWidth="1"/>
    <col min="9745" max="9745" width="10.42578125" style="2" customWidth="1"/>
    <col min="9746" max="9746" width="0" style="2" hidden="1" customWidth="1"/>
    <col min="9747" max="9747" width="5" style="2" customWidth="1"/>
    <col min="9748" max="9748" width="14.140625" style="2" customWidth="1"/>
    <col min="9749" max="9749" width="11.28515625" style="2" customWidth="1"/>
    <col min="9750" max="9750" width="0" style="2" hidden="1" customWidth="1"/>
    <col min="9751" max="9751" width="13.140625" style="2" customWidth="1"/>
    <col min="9752" max="9754" width="0" style="2" hidden="1" customWidth="1"/>
    <col min="9755" max="9755" width="12.28515625" style="2" customWidth="1"/>
    <col min="9756" max="9756" width="15.28515625" style="2" customWidth="1"/>
    <col min="9757" max="9758" width="0" style="2" hidden="1" customWidth="1"/>
    <col min="9759" max="9986" width="9.140625" style="2"/>
    <col min="9987" max="9987" width="4.85546875" style="2" customWidth="1"/>
    <col min="9988" max="9988" width="32.28515625" style="2" customWidth="1"/>
    <col min="9989" max="9989" width="10.85546875" style="2" customWidth="1"/>
    <col min="9990" max="9990" width="6.85546875" style="2" customWidth="1"/>
    <col min="9991" max="9991" width="8.7109375" style="2" customWidth="1"/>
    <col min="9992" max="9992" width="12.140625" style="2" customWidth="1"/>
    <col min="9993" max="9993" width="0" style="2" hidden="1" customWidth="1"/>
    <col min="9994" max="9994" width="12" style="2" customWidth="1"/>
    <col min="9995" max="9995" width="12.42578125" style="2" customWidth="1"/>
    <col min="9996" max="9996" width="5.140625" style="2" customWidth="1"/>
    <col min="9997" max="9998" width="11.28515625" style="2" customWidth="1"/>
    <col min="9999" max="9999" width="10.5703125" style="2" customWidth="1"/>
    <col min="10000" max="10000" width="11.85546875" style="2" customWidth="1"/>
    <col min="10001" max="10001" width="10.42578125" style="2" customWidth="1"/>
    <col min="10002" max="10002" width="0" style="2" hidden="1" customWidth="1"/>
    <col min="10003" max="10003" width="5" style="2" customWidth="1"/>
    <col min="10004" max="10004" width="14.140625" style="2" customWidth="1"/>
    <col min="10005" max="10005" width="11.28515625" style="2" customWidth="1"/>
    <col min="10006" max="10006" width="0" style="2" hidden="1" customWidth="1"/>
    <col min="10007" max="10007" width="13.140625" style="2" customWidth="1"/>
    <col min="10008" max="10010" width="0" style="2" hidden="1" customWidth="1"/>
    <col min="10011" max="10011" width="12.28515625" style="2" customWidth="1"/>
    <col min="10012" max="10012" width="15.28515625" style="2" customWidth="1"/>
    <col min="10013" max="10014" width="0" style="2" hidden="1" customWidth="1"/>
    <col min="10015" max="10242" width="9.140625" style="2"/>
    <col min="10243" max="10243" width="4.85546875" style="2" customWidth="1"/>
    <col min="10244" max="10244" width="32.28515625" style="2" customWidth="1"/>
    <col min="10245" max="10245" width="10.85546875" style="2" customWidth="1"/>
    <col min="10246" max="10246" width="6.85546875" style="2" customWidth="1"/>
    <col min="10247" max="10247" width="8.7109375" style="2" customWidth="1"/>
    <col min="10248" max="10248" width="12.140625" style="2" customWidth="1"/>
    <col min="10249" max="10249" width="0" style="2" hidden="1" customWidth="1"/>
    <col min="10250" max="10250" width="12" style="2" customWidth="1"/>
    <col min="10251" max="10251" width="12.42578125" style="2" customWidth="1"/>
    <col min="10252" max="10252" width="5.140625" style="2" customWidth="1"/>
    <col min="10253" max="10254" width="11.28515625" style="2" customWidth="1"/>
    <col min="10255" max="10255" width="10.5703125" style="2" customWidth="1"/>
    <col min="10256" max="10256" width="11.85546875" style="2" customWidth="1"/>
    <col min="10257" max="10257" width="10.42578125" style="2" customWidth="1"/>
    <col min="10258" max="10258" width="0" style="2" hidden="1" customWidth="1"/>
    <col min="10259" max="10259" width="5" style="2" customWidth="1"/>
    <col min="10260" max="10260" width="14.140625" style="2" customWidth="1"/>
    <col min="10261" max="10261" width="11.28515625" style="2" customWidth="1"/>
    <col min="10262" max="10262" width="0" style="2" hidden="1" customWidth="1"/>
    <col min="10263" max="10263" width="13.140625" style="2" customWidth="1"/>
    <col min="10264" max="10266" width="0" style="2" hidden="1" customWidth="1"/>
    <col min="10267" max="10267" width="12.28515625" style="2" customWidth="1"/>
    <col min="10268" max="10268" width="15.28515625" style="2" customWidth="1"/>
    <col min="10269" max="10270" width="0" style="2" hidden="1" customWidth="1"/>
    <col min="10271" max="10498" width="9.140625" style="2"/>
    <col min="10499" max="10499" width="4.85546875" style="2" customWidth="1"/>
    <col min="10500" max="10500" width="32.28515625" style="2" customWidth="1"/>
    <col min="10501" max="10501" width="10.85546875" style="2" customWidth="1"/>
    <col min="10502" max="10502" width="6.85546875" style="2" customWidth="1"/>
    <col min="10503" max="10503" width="8.7109375" style="2" customWidth="1"/>
    <col min="10504" max="10504" width="12.140625" style="2" customWidth="1"/>
    <col min="10505" max="10505" width="0" style="2" hidden="1" customWidth="1"/>
    <col min="10506" max="10506" width="12" style="2" customWidth="1"/>
    <col min="10507" max="10507" width="12.42578125" style="2" customWidth="1"/>
    <col min="10508" max="10508" width="5.140625" style="2" customWidth="1"/>
    <col min="10509" max="10510" width="11.28515625" style="2" customWidth="1"/>
    <col min="10511" max="10511" width="10.5703125" style="2" customWidth="1"/>
    <col min="10512" max="10512" width="11.85546875" style="2" customWidth="1"/>
    <col min="10513" max="10513" width="10.42578125" style="2" customWidth="1"/>
    <col min="10514" max="10514" width="0" style="2" hidden="1" customWidth="1"/>
    <col min="10515" max="10515" width="5" style="2" customWidth="1"/>
    <col min="10516" max="10516" width="14.140625" style="2" customWidth="1"/>
    <col min="10517" max="10517" width="11.28515625" style="2" customWidth="1"/>
    <col min="10518" max="10518" width="0" style="2" hidden="1" customWidth="1"/>
    <col min="10519" max="10519" width="13.140625" style="2" customWidth="1"/>
    <col min="10520" max="10522" width="0" style="2" hidden="1" customWidth="1"/>
    <col min="10523" max="10523" width="12.28515625" style="2" customWidth="1"/>
    <col min="10524" max="10524" width="15.28515625" style="2" customWidth="1"/>
    <col min="10525" max="10526" width="0" style="2" hidden="1" customWidth="1"/>
    <col min="10527" max="10754" width="9.140625" style="2"/>
    <col min="10755" max="10755" width="4.85546875" style="2" customWidth="1"/>
    <col min="10756" max="10756" width="32.28515625" style="2" customWidth="1"/>
    <col min="10757" max="10757" width="10.85546875" style="2" customWidth="1"/>
    <col min="10758" max="10758" width="6.85546875" style="2" customWidth="1"/>
    <col min="10759" max="10759" width="8.7109375" style="2" customWidth="1"/>
    <col min="10760" max="10760" width="12.140625" style="2" customWidth="1"/>
    <col min="10761" max="10761" width="0" style="2" hidden="1" customWidth="1"/>
    <col min="10762" max="10762" width="12" style="2" customWidth="1"/>
    <col min="10763" max="10763" width="12.42578125" style="2" customWidth="1"/>
    <col min="10764" max="10764" width="5.140625" style="2" customWidth="1"/>
    <col min="10765" max="10766" width="11.28515625" style="2" customWidth="1"/>
    <col min="10767" max="10767" width="10.5703125" style="2" customWidth="1"/>
    <col min="10768" max="10768" width="11.85546875" style="2" customWidth="1"/>
    <col min="10769" max="10769" width="10.42578125" style="2" customWidth="1"/>
    <col min="10770" max="10770" width="0" style="2" hidden="1" customWidth="1"/>
    <col min="10771" max="10771" width="5" style="2" customWidth="1"/>
    <col min="10772" max="10772" width="14.140625" style="2" customWidth="1"/>
    <col min="10773" max="10773" width="11.28515625" style="2" customWidth="1"/>
    <col min="10774" max="10774" width="0" style="2" hidden="1" customWidth="1"/>
    <col min="10775" max="10775" width="13.140625" style="2" customWidth="1"/>
    <col min="10776" max="10778" width="0" style="2" hidden="1" customWidth="1"/>
    <col min="10779" max="10779" width="12.28515625" style="2" customWidth="1"/>
    <col min="10780" max="10780" width="15.28515625" style="2" customWidth="1"/>
    <col min="10781" max="10782" width="0" style="2" hidden="1" customWidth="1"/>
    <col min="10783" max="11010" width="9.140625" style="2"/>
    <col min="11011" max="11011" width="4.85546875" style="2" customWidth="1"/>
    <col min="11012" max="11012" width="32.28515625" style="2" customWidth="1"/>
    <col min="11013" max="11013" width="10.85546875" style="2" customWidth="1"/>
    <col min="11014" max="11014" width="6.85546875" style="2" customWidth="1"/>
    <col min="11015" max="11015" width="8.7109375" style="2" customWidth="1"/>
    <col min="11016" max="11016" width="12.140625" style="2" customWidth="1"/>
    <col min="11017" max="11017" width="0" style="2" hidden="1" customWidth="1"/>
    <col min="11018" max="11018" width="12" style="2" customWidth="1"/>
    <col min="11019" max="11019" width="12.42578125" style="2" customWidth="1"/>
    <col min="11020" max="11020" width="5.140625" style="2" customWidth="1"/>
    <col min="11021" max="11022" width="11.28515625" style="2" customWidth="1"/>
    <col min="11023" max="11023" width="10.5703125" style="2" customWidth="1"/>
    <col min="11024" max="11024" width="11.85546875" style="2" customWidth="1"/>
    <col min="11025" max="11025" width="10.42578125" style="2" customWidth="1"/>
    <col min="11026" max="11026" width="0" style="2" hidden="1" customWidth="1"/>
    <col min="11027" max="11027" width="5" style="2" customWidth="1"/>
    <col min="11028" max="11028" width="14.140625" style="2" customWidth="1"/>
    <col min="11029" max="11029" width="11.28515625" style="2" customWidth="1"/>
    <col min="11030" max="11030" width="0" style="2" hidden="1" customWidth="1"/>
    <col min="11031" max="11031" width="13.140625" style="2" customWidth="1"/>
    <col min="11032" max="11034" width="0" style="2" hidden="1" customWidth="1"/>
    <col min="11035" max="11035" width="12.28515625" style="2" customWidth="1"/>
    <col min="11036" max="11036" width="15.28515625" style="2" customWidth="1"/>
    <col min="11037" max="11038" width="0" style="2" hidden="1" customWidth="1"/>
    <col min="11039" max="11266" width="9.140625" style="2"/>
    <col min="11267" max="11267" width="4.85546875" style="2" customWidth="1"/>
    <col min="11268" max="11268" width="32.28515625" style="2" customWidth="1"/>
    <col min="11269" max="11269" width="10.85546875" style="2" customWidth="1"/>
    <col min="11270" max="11270" width="6.85546875" style="2" customWidth="1"/>
    <col min="11271" max="11271" width="8.7109375" style="2" customWidth="1"/>
    <col min="11272" max="11272" width="12.140625" style="2" customWidth="1"/>
    <col min="11273" max="11273" width="0" style="2" hidden="1" customWidth="1"/>
    <col min="11274" max="11274" width="12" style="2" customWidth="1"/>
    <col min="11275" max="11275" width="12.42578125" style="2" customWidth="1"/>
    <col min="11276" max="11276" width="5.140625" style="2" customWidth="1"/>
    <col min="11277" max="11278" width="11.28515625" style="2" customWidth="1"/>
    <col min="11279" max="11279" width="10.5703125" style="2" customWidth="1"/>
    <col min="11280" max="11280" width="11.85546875" style="2" customWidth="1"/>
    <col min="11281" max="11281" width="10.42578125" style="2" customWidth="1"/>
    <col min="11282" max="11282" width="0" style="2" hidden="1" customWidth="1"/>
    <col min="11283" max="11283" width="5" style="2" customWidth="1"/>
    <col min="11284" max="11284" width="14.140625" style="2" customWidth="1"/>
    <col min="11285" max="11285" width="11.28515625" style="2" customWidth="1"/>
    <col min="11286" max="11286" width="0" style="2" hidden="1" customWidth="1"/>
    <col min="11287" max="11287" width="13.140625" style="2" customWidth="1"/>
    <col min="11288" max="11290" width="0" style="2" hidden="1" customWidth="1"/>
    <col min="11291" max="11291" width="12.28515625" style="2" customWidth="1"/>
    <col min="11292" max="11292" width="15.28515625" style="2" customWidth="1"/>
    <col min="11293" max="11294" width="0" style="2" hidden="1" customWidth="1"/>
    <col min="11295" max="11522" width="9.140625" style="2"/>
    <col min="11523" max="11523" width="4.85546875" style="2" customWidth="1"/>
    <col min="11524" max="11524" width="32.28515625" style="2" customWidth="1"/>
    <col min="11525" max="11525" width="10.85546875" style="2" customWidth="1"/>
    <col min="11526" max="11526" width="6.85546875" style="2" customWidth="1"/>
    <col min="11527" max="11527" width="8.7109375" style="2" customWidth="1"/>
    <col min="11528" max="11528" width="12.140625" style="2" customWidth="1"/>
    <col min="11529" max="11529" width="0" style="2" hidden="1" customWidth="1"/>
    <col min="11530" max="11530" width="12" style="2" customWidth="1"/>
    <col min="11531" max="11531" width="12.42578125" style="2" customWidth="1"/>
    <col min="11532" max="11532" width="5.140625" style="2" customWidth="1"/>
    <col min="11533" max="11534" width="11.28515625" style="2" customWidth="1"/>
    <col min="11535" max="11535" width="10.5703125" style="2" customWidth="1"/>
    <col min="11536" max="11536" width="11.85546875" style="2" customWidth="1"/>
    <col min="11537" max="11537" width="10.42578125" style="2" customWidth="1"/>
    <col min="11538" max="11538" width="0" style="2" hidden="1" customWidth="1"/>
    <col min="11539" max="11539" width="5" style="2" customWidth="1"/>
    <col min="11540" max="11540" width="14.140625" style="2" customWidth="1"/>
    <col min="11541" max="11541" width="11.28515625" style="2" customWidth="1"/>
    <col min="11542" max="11542" width="0" style="2" hidden="1" customWidth="1"/>
    <col min="11543" max="11543" width="13.140625" style="2" customWidth="1"/>
    <col min="11544" max="11546" width="0" style="2" hidden="1" customWidth="1"/>
    <col min="11547" max="11547" width="12.28515625" style="2" customWidth="1"/>
    <col min="11548" max="11548" width="15.28515625" style="2" customWidth="1"/>
    <col min="11549" max="11550" width="0" style="2" hidden="1" customWidth="1"/>
    <col min="11551" max="11778" width="9.140625" style="2"/>
    <col min="11779" max="11779" width="4.85546875" style="2" customWidth="1"/>
    <col min="11780" max="11780" width="32.28515625" style="2" customWidth="1"/>
    <col min="11781" max="11781" width="10.85546875" style="2" customWidth="1"/>
    <col min="11782" max="11782" width="6.85546875" style="2" customWidth="1"/>
    <col min="11783" max="11783" width="8.7109375" style="2" customWidth="1"/>
    <col min="11784" max="11784" width="12.140625" style="2" customWidth="1"/>
    <col min="11785" max="11785" width="0" style="2" hidden="1" customWidth="1"/>
    <col min="11786" max="11786" width="12" style="2" customWidth="1"/>
    <col min="11787" max="11787" width="12.42578125" style="2" customWidth="1"/>
    <col min="11788" max="11788" width="5.140625" style="2" customWidth="1"/>
    <col min="11789" max="11790" width="11.28515625" style="2" customWidth="1"/>
    <col min="11791" max="11791" width="10.5703125" style="2" customWidth="1"/>
    <col min="11792" max="11792" width="11.85546875" style="2" customWidth="1"/>
    <col min="11793" max="11793" width="10.42578125" style="2" customWidth="1"/>
    <col min="11794" max="11794" width="0" style="2" hidden="1" customWidth="1"/>
    <col min="11795" max="11795" width="5" style="2" customWidth="1"/>
    <col min="11796" max="11796" width="14.140625" style="2" customWidth="1"/>
    <col min="11797" max="11797" width="11.28515625" style="2" customWidth="1"/>
    <col min="11798" max="11798" width="0" style="2" hidden="1" customWidth="1"/>
    <col min="11799" max="11799" width="13.140625" style="2" customWidth="1"/>
    <col min="11800" max="11802" width="0" style="2" hidden="1" customWidth="1"/>
    <col min="11803" max="11803" width="12.28515625" style="2" customWidth="1"/>
    <col min="11804" max="11804" width="15.28515625" style="2" customWidth="1"/>
    <col min="11805" max="11806" width="0" style="2" hidden="1" customWidth="1"/>
    <col min="11807" max="12034" width="9.140625" style="2"/>
    <col min="12035" max="12035" width="4.85546875" style="2" customWidth="1"/>
    <col min="12036" max="12036" width="32.28515625" style="2" customWidth="1"/>
    <col min="12037" max="12037" width="10.85546875" style="2" customWidth="1"/>
    <col min="12038" max="12038" width="6.85546875" style="2" customWidth="1"/>
    <col min="12039" max="12039" width="8.7109375" style="2" customWidth="1"/>
    <col min="12040" max="12040" width="12.140625" style="2" customWidth="1"/>
    <col min="12041" max="12041" width="0" style="2" hidden="1" customWidth="1"/>
    <col min="12042" max="12042" width="12" style="2" customWidth="1"/>
    <col min="12043" max="12043" width="12.42578125" style="2" customWidth="1"/>
    <col min="12044" max="12044" width="5.140625" style="2" customWidth="1"/>
    <col min="12045" max="12046" width="11.28515625" style="2" customWidth="1"/>
    <col min="12047" max="12047" width="10.5703125" style="2" customWidth="1"/>
    <col min="12048" max="12048" width="11.85546875" style="2" customWidth="1"/>
    <col min="12049" max="12049" width="10.42578125" style="2" customWidth="1"/>
    <col min="12050" max="12050" width="0" style="2" hidden="1" customWidth="1"/>
    <col min="12051" max="12051" width="5" style="2" customWidth="1"/>
    <col min="12052" max="12052" width="14.140625" style="2" customWidth="1"/>
    <col min="12053" max="12053" width="11.28515625" style="2" customWidth="1"/>
    <col min="12054" max="12054" width="0" style="2" hidden="1" customWidth="1"/>
    <col min="12055" max="12055" width="13.140625" style="2" customWidth="1"/>
    <col min="12056" max="12058" width="0" style="2" hidden="1" customWidth="1"/>
    <col min="12059" max="12059" width="12.28515625" style="2" customWidth="1"/>
    <col min="12060" max="12060" width="15.28515625" style="2" customWidth="1"/>
    <col min="12061" max="12062" width="0" style="2" hidden="1" customWidth="1"/>
    <col min="12063" max="12290" width="9.140625" style="2"/>
    <col min="12291" max="12291" width="4.85546875" style="2" customWidth="1"/>
    <col min="12292" max="12292" width="32.28515625" style="2" customWidth="1"/>
    <col min="12293" max="12293" width="10.85546875" style="2" customWidth="1"/>
    <col min="12294" max="12294" width="6.85546875" style="2" customWidth="1"/>
    <col min="12295" max="12295" width="8.7109375" style="2" customWidth="1"/>
    <col min="12296" max="12296" width="12.140625" style="2" customWidth="1"/>
    <col min="12297" max="12297" width="0" style="2" hidden="1" customWidth="1"/>
    <col min="12298" max="12298" width="12" style="2" customWidth="1"/>
    <col min="12299" max="12299" width="12.42578125" style="2" customWidth="1"/>
    <col min="12300" max="12300" width="5.140625" style="2" customWidth="1"/>
    <col min="12301" max="12302" width="11.28515625" style="2" customWidth="1"/>
    <col min="12303" max="12303" width="10.5703125" style="2" customWidth="1"/>
    <col min="12304" max="12304" width="11.85546875" style="2" customWidth="1"/>
    <col min="12305" max="12305" width="10.42578125" style="2" customWidth="1"/>
    <col min="12306" max="12306" width="0" style="2" hidden="1" customWidth="1"/>
    <col min="12307" max="12307" width="5" style="2" customWidth="1"/>
    <col min="12308" max="12308" width="14.140625" style="2" customWidth="1"/>
    <col min="12309" max="12309" width="11.28515625" style="2" customWidth="1"/>
    <col min="12310" max="12310" width="0" style="2" hidden="1" customWidth="1"/>
    <col min="12311" max="12311" width="13.140625" style="2" customWidth="1"/>
    <col min="12312" max="12314" width="0" style="2" hidden="1" customWidth="1"/>
    <col min="12315" max="12315" width="12.28515625" style="2" customWidth="1"/>
    <col min="12316" max="12316" width="15.28515625" style="2" customWidth="1"/>
    <col min="12317" max="12318" width="0" style="2" hidden="1" customWidth="1"/>
    <col min="12319" max="12546" width="9.140625" style="2"/>
    <col min="12547" max="12547" width="4.85546875" style="2" customWidth="1"/>
    <col min="12548" max="12548" width="32.28515625" style="2" customWidth="1"/>
    <col min="12549" max="12549" width="10.85546875" style="2" customWidth="1"/>
    <col min="12550" max="12550" width="6.85546875" style="2" customWidth="1"/>
    <col min="12551" max="12551" width="8.7109375" style="2" customWidth="1"/>
    <col min="12552" max="12552" width="12.140625" style="2" customWidth="1"/>
    <col min="12553" max="12553" width="0" style="2" hidden="1" customWidth="1"/>
    <col min="12554" max="12554" width="12" style="2" customWidth="1"/>
    <col min="12555" max="12555" width="12.42578125" style="2" customWidth="1"/>
    <col min="12556" max="12556" width="5.140625" style="2" customWidth="1"/>
    <col min="12557" max="12558" width="11.28515625" style="2" customWidth="1"/>
    <col min="12559" max="12559" width="10.5703125" style="2" customWidth="1"/>
    <col min="12560" max="12560" width="11.85546875" style="2" customWidth="1"/>
    <col min="12561" max="12561" width="10.42578125" style="2" customWidth="1"/>
    <col min="12562" max="12562" width="0" style="2" hidden="1" customWidth="1"/>
    <col min="12563" max="12563" width="5" style="2" customWidth="1"/>
    <col min="12564" max="12564" width="14.140625" style="2" customWidth="1"/>
    <col min="12565" max="12565" width="11.28515625" style="2" customWidth="1"/>
    <col min="12566" max="12566" width="0" style="2" hidden="1" customWidth="1"/>
    <col min="12567" max="12567" width="13.140625" style="2" customWidth="1"/>
    <col min="12568" max="12570" width="0" style="2" hidden="1" customWidth="1"/>
    <col min="12571" max="12571" width="12.28515625" style="2" customWidth="1"/>
    <col min="12572" max="12572" width="15.28515625" style="2" customWidth="1"/>
    <col min="12573" max="12574" width="0" style="2" hidden="1" customWidth="1"/>
    <col min="12575" max="12802" width="9.140625" style="2"/>
    <col min="12803" max="12803" width="4.85546875" style="2" customWidth="1"/>
    <col min="12804" max="12804" width="32.28515625" style="2" customWidth="1"/>
    <col min="12805" max="12805" width="10.85546875" style="2" customWidth="1"/>
    <col min="12806" max="12806" width="6.85546875" style="2" customWidth="1"/>
    <col min="12807" max="12807" width="8.7109375" style="2" customWidth="1"/>
    <col min="12808" max="12808" width="12.140625" style="2" customWidth="1"/>
    <col min="12809" max="12809" width="0" style="2" hidden="1" customWidth="1"/>
    <col min="12810" max="12810" width="12" style="2" customWidth="1"/>
    <col min="12811" max="12811" width="12.42578125" style="2" customWidth="1"/>
    <col min="12812" max="12812" width="5.140625" style="2" customWidth="1"/>
    <col min="12813" max="12814" width="11.28515625" style="2" customWidth="1"/>
    <col min="12815" max="12815" width="10.5703125" style="2" customWidth="1"/>
    <col min="12816" max="12816" width="11.85546875" style="2" customWidth="1"/>
    <col min="12817" max="12817" width="10.42578125" style="2" customWidth="1"/>
    <col min="12818" max="12818" width="0" style="2" hidden="1" customWidth="1"/>
    <col min="12819" max="12819" width="5" style="2" customWidth="1"/>
    <col min="12820" max="12820" width="14.140625" style="2" customWidth="1"/>
    <col min="12821" max="12821" width="11.28515625" style="2" customWidth="1"/>
    <col min="12822" max="12822" width="0" style="2" hidden="1" customWidth="1"/>
    <col min="12823" max="12823" width="13.140625" style="2" customWidth="1"/>
    <col min="12824" max="12826" width="0" style="2" hidden="1" customWidth="1"/>
    <col min="12827" max="12827" width="12.28515625" style="2" customWidth="1"/>
    <col min="12828" max="12828" width="15.28515625" style="2" customWidth="1"/>
    <col min="12829" max="12830" width="0" style="2" hidden="1" customWidth="1"/>
    <col min="12831" max="13058" width="9.140625" style="2"/>
    <col min="13059" max="13059" width="4.85546875" style="2" customWidth="1"/>
    <col min="13060" max="13060" width="32.28515625" style="2" customWidth="1"/>
    <col min="13061" max="13061" width="10.85546875" style="2" customWidth="1"/>
    <col min="13062" max="13062" width="6.85546875" style="2" customWidth="1"/>
    <col min="13063" max="13063" width="8.7109375" style="2" customWidth="1"/>
    <col min="13064" max="13064" width="12.140625" style="2" customWidth="1"/>
    <col min="13065" max="13065" width="0" style="2" hidden="1" customWidth="1"/>
    <col min="13066" max="13066" width="12" style="2" customWidth="1"/>
    <col min="13067" max="13067" width="12.42578125" style="2" customWidth="1"/>
    <col min="13068" max="13068" width="5.140625" style="2" customWidth="1"/>
    <col min="13069" max="13070" width="11.28515625" style="2" customWidth="1"/>
    <col min="13071" max="13071" width="10.5703125" style="2" customWidth="1"/>
    <col min="13072" max="13072" width="11.85546875" style="2" customWidth="1"/>
    <col min="13073" max="13073" width="10.42578125" style="2" customWidth="1"/>
    <col min="13074" max="13074" width="0" style="2" hidden="1" customWidth="1"/>
    <col min="13075" max="13075" width="5" style="2" customWidth="1"/>
    <col min="13076" max="13076" width="14.140625" style="2" customWidth="1"/>
    <col min="13077" max="13077" width="11.28515625" style="2" customWidth="1"/>
    <col min="13078" max="13078" width="0" style="2" hidden="1" customWidth="1"/>
    <col min="13079" max="13079" width="13.140625" style="2" customWidth="1"/>
    <col min="13080" max="13082" width="0" style="2" hidden="1" customWidth="1"/>
    <col min="13083" max="13083" width="12.28515625" style="2" customWidth="1"/>
    <col min="13084" max="13084" width="15.28515625" style="2" customWidth="1"/>
    <col min="13085" max="13086" width="0" style="2" hidden="1" customWidth="1"/>
    <col min="13087" max="13314" width="9.140625" style="2"/>
    <col min="13315" max="13315" width="4.85546875" style="2" customWidth="1"/>
    <col min="13316" max="13316" width="32.28515625" style="2" customWidth="1"/>
    <col min="13317" max="13317" width="10.85546875" style="2" customWidth="1"/>
    <col min="13318" max="13318" width="6.85546875" style="2" customWidth="1"/>
    <col min="13319" max="13319" width="8.7109375" style="2" customWidth="1"/>
    <col min="13320" max="13320" width="12.140625" style="2" customWidth="1"/>
    <col min="13321" max="13321" width="0" style="2" hidden="1" customWidth="1"/>
    <col min="13322" max="13322" width="12" style="2" customWidth="1"/>
    <col min="13323" max="13323" width="12.42578125" style="2" customWidth="1"/>
    <col min="13324" max="13324" width="5.140625" style="2" customWidth="1"/>
    <col min="13325" max="13326" width="11.28515625" style="2" customWidth="1"/>
    <col min="13327" max="13327" width="10.5703125" style="2" customWidth="1"/>
    <col min="13328" max="13328" width="11.85546875" style="2" customWidth="1"/>
    <col min="13329" max="13329" width="10.42578125" style="2" customWidth="1"/>
    <col min="13330" max="13330" width="0" style="2" hidden="1" customWidth="1"/>
    <col min="13331" max="13331" width="5" style="2" customWidth="1"/>
    <col min="13332" max="13332" width="14.140625" style="2" customWidth="1"/>
    <col min="13333" max="13333" width="11.28515625" style="2" customWidth="1"/>
    <col min="13334" max="13334" width="0" style="2" hidden="1" customWidth="1"/>
    <col min="13335" max="13335" width="13.140625" style="2" customWidth="1"/>
    <col min="13336" max="13338" width="0" style="2" hidden="1" customWidth="1"/>
    <col min="13339" max="13339" width="12.28515625" style="2" customWidth="1"/>
    <col min="13340" max="13340" width="15.28515625" style="2" customWidth="1"/>
    <col min="13341" max="13342" width="0" style="2" hidden="1" customWidth="1"/>
    <col min="13343" max="13570" width="9.140625" style="2"/>
    <col min="13571" max="13571" width="4.85546875" style="2" customWidth="1"/>
    <col min="13572" max="13572" width="32.28515625" style="2" customWidth="1"/>
    <col min="13573" max="13573" width="10.85546875" style="2" customWidth="1"/>
    <col min="13574" max="13574" width="6.85546875" style="2" customWidth="1"/>
    <col min="13575" max="13575" width="8.7109375" style="2" customWidth="1"/>
    <col min="13576" max="13576" width="12.140625" style="2" customWidth="1"/>
    <col min="13577" max="13577" width="0" style="2" hidden="1" customWidth="1"/>
    <col min="13578" max="13578" width="12" style="2" customWidth="1"/>
    <col min="13579" max="13579" width="12.42578125" style="2" customWidth="1"/>
    <col min="13580" max="13580" width="5.140625" style="2" customWidth="1"/>
    <col min="13581" max="13582" width="11.28515625" style="2" customWidth="1"/>
    <col min="13583" max="13583" width="10.5703125" style="2" customWidth="1"/>
    <col min="13584" max="13584" width="11.85546875" style="2" customWidth="1"/>
    <col min="13585" max="13585" width="10.42578125" style="2" customWidth="1"/>
    <col min="13586" max="13586" width="0" style="2" hidden="1" customWidth="1"/>
    <col min="13587" max="13587" width="5" style="2" customWidth="1"/>
    <col min="13588" max="13588" width="14.140625" style="2" customWidth="1"/>
    <col min="13589" max="13589" width="11.28515625" style="2" customWidth="1"/>
    <col min="13590" max="13590" width="0" style="2" hidden="1" customWidth="1"/>
    <col min="13591" max="13591" width="13.140625" style="2" customWidth="1"/>
    <col min="13592" max="13594" width="0" style="2" hidden="1" customWidth="1"/>
    <col min="13595" max="13595" width="12.28515625" style="2" customWidth="1"/>
    <col min="13596" max="13596" width="15.28515625" style="2" customWidth="1"/>
    <col min="13597" max="13598" width="0" style="2" hidden="1" customWidth="1"/>
    <col min="13599" max="13826" width="9.140625" style="2"/>
    <col min="13827" max="13827" width="4.85546875" style="2" customWidth="1"/>
    <col min="13828" max="13828" width="32.28515625" style="2" customWidth="1"/>
    <col min="13829" max="13829" width="10.85546875" style="2" customWidth="1"/>
    <col min="13830" max="13830" width="6.85546875" style="2" customWidth="1"/>
    <col min="13831" max="13831" width="8.7109375" style="2" customWidth="1"/>
    <col min="13832" max="13832" width="12.140625" style="2" customWidth="1"/>
    <col min="13833" max="13833" width="0" style="2" hidden="1" customWidth="1"/>
    <col min="13834" max="13834" width="12" style="2" customWidth="1"/>
    <col min="13835" max="13835" width="12.42578125" style="2" customWidth="1"/>
    <col min="13836" max="13836" width="5.140625" style="2" customWidth="1"/>
    <col min="13837" max="13838" width="11.28515625" style="2" customWidth="1"/>
    <col min="13839" max="13839" width="10.5703125" style="2" customWidth="1"/>
    <col min="13840" max="13840" width="11.85546875" style="2" customWidth="1"/>
    <col min="13841" max="13841" width="10.42578125" style="2" customWidth="1"/>
    <col min="13842" max="13842" width="0" style="2" hidden="1" customWidth="1"/>
    <col min="13843" max="13843" width="5" style="2" customWidth="1"/>
    <col min="13844" max="13844" width="14.140625" style="2" customWidth="1"/>
    <col min="13845" max="13845" width="11.28515625" style="2" customWidth="1"/>
    <col min="13846" max="13846" width="0" style="2" hidden="1" customWidth="1"/>
    <col min="13847" max="13847" width="13.140625" style="2" customWidth="1"/>
    <col min="13848" max="13850" width="0" style="2" hidden="1" customWidth="1"/>
    <col min="13851" max="13851" width="12.28515625" style="2" customWidth="1"/>
    <col min="13852" max="13852" width="15.28515625" style="2" customWidth="1"/>
    <col min="13853" max="13854" width="0" style="2" hidden="1" customWidth="1"/>
    <col min="13855" max="14082" width="9.140625" style="2"/>
    <col min="14083" max="14083" width="4.85546875" style="2" customWidth="1"/>
    <col min="14084" max="14084" width="32.28515625" style="2" customWidth="1"/>
    <col min="14085" max="14085" width="10.85546875" style="2" customWidth="1"/>
    <col min="14086" max="14086" width="6.85546875" style="2" customWidth="1"/>
    <col min="14087" max="14087" width="8.7109375" style="2" customWidth="1"/>
    <col min="14088" max="14088" width="12.140625" style="2" customWidth="1"/>
    <col min="14089" max="14089" width="0" style="2" hidden="1" customWidth="1"/>
    <col min="14090" max="14090" width="12" style="2" customWidth="1"/>
    <col min="14091" max="14091" width="12.42578125" style="2" customWidth="1"/>
    <col min="14092" max="14092" width="5.140625" style="2" customWidth="1"/>
    <col min="14093" max="14094" width="11.28515625" style="2" customWidth="1"/>
    <col min="14095" max="14095" width="10.5703125" style="2" customWidth="1"/>
    <col min="14096" max="14096" width="11.85546875" style="2" customWidth="1"/>
    <col min="14097" max="14097" width="10.42578125" style="2" customWidth="1"/>
    <col min="14098" max="14098" width="0" style="2" hidden="1" customWidth="1"/>
    <col min="14099" max="14099" width="5" style="2" customWidth="1"/>
    <col min="14100" max="14100" width="14.140625" style="2" customWidth="1"/>
    <col min="14101" max="14101" width="11.28515625" style="2" customWidth="1"/>
    <col min="14102" max="14102" width="0" style="2" hidden="1" customWidth="1"/>
    <col min="14103" max="14103" width="13.140625" style="2" customWidth="1"/>
    <col min="14104" max="14106" width="0" style="2" hidden="1" customWidth="1"/>
    <col min="14107" max="14107" width="12.28515625" style="2" customWidth="1"/>
    <col min="14108" max="14108" width="15.28515625" style="2" customWidth="1"/>
    <col min="14109" max="14110" width="0" style="2" hidden="1" customWidth="1"/>
    <col min="14111" max="14338" width="9.140625" style="2"/>
    <col min="14339" max="14339" width="4.85546875" style="2" customWidth="1"/>
    <col min="14340" max="14340" width="32.28515625" style="2" customWidth="1"/>
    <col min="14341" max="14341" width="10.85546875" style="2" customWidth="1"/>
    <col min="14342" max="14342" width="6.85546875" style="2" customWidth="1"/>
    <col min="14343" max="14343" width="8.7109375" style="2" customWidth="1"/>
    <col min="14344" max="14344" width="12.140625" style="2" customWidth="1"/>
    <col min="14345" max="14345" width="0" style="2" hidden="1" customWidth="1"/>
    <col min="14346" max="14346" width="12" style="2" customWidth="1"/>
    <col min="14347" max="14347" width="12.42578125" style="2" customWidth="1"/>
    <col min="14348" max="14348" width="5.140625" style="2" customWidth="1"/>
    <col min="14349" max="14350" width="11.28515625" style="2" customWidth="1"/>
    <col min="14351" max="14351" width="10.5703125" style="2" customWidth="1"/>
    <col min="14352" max="14352" width="11.85546875" style="2" customWidth="1"/>
    <col min="14353" max="14353" width="10.42578125" style="2" customWidth="1"/>
    <col min="14354" max="14354" width="0" style="2" hidden="1" customWidth="1"/>
    <col min="14355" max="14355" width="5" style="2" customWidth="1"/>
    <col min="14356" max="14356" width="14.140625" style="2" customWidth="1"/>
    <col min="14357" max="14357" width="11.28515625" style="2" customWidth="1"/>
    <col min="14358" max="14358" width="0" style="2" hidden="1" customWidth="1"/>
    <col min="14359" max="14359" width="13.140625" style="2" customWidth="1"/>
    <col min="14360" max="14362" width="0" style="2" hidden="1" customWidth="1"/>
    <col min="14363" max="14363" width="12.28515625" style="2" customWidth="1"/>
    <col min="14364" max="14364" width="15.28515625" style="2" customWidth="1"/>
    <col min="14365" max="14366" width="0" style="2" hidden="1" customWidth="1"/>
    <col min="14367" max="14594" width="9.140625" style="2"/>
    <col min="14595" max="14595" width="4.85546875" style="2" customWidth="1"/>
    <col min="14596" max="14596" width="32.28515625" style="2" customWidth="1"/>
    <col min="14597" max="14597" width="10.85546875" style="2" customWidth="1"/>
    <col min="14598" max="14598" width="6.85546875" style="2" customWidth="1"/>
    <col min="14599" max="14599" width="8.7109375" style="2" customWidth="1"/>
    <col min="14600" max="14600" width="12.140625" style="2" customWidth="1"/>
    <col min="14601" max="14601" width="0" style="2" hidden="1" customWidth="1"/>
    <col min="14602" max="14602" width="12" style="2" customWidth="1"/>
    <col min="14603" max="14603" width="12.42578125" style="2" customWidth="1"/>
    <col min="14604" max="14604" width="5.140625" style="2" customWidth="1"/>
    <col min="14605" max="14606" width="11.28515625" style="2" customWidth="1"/>
    <col min="14607" max="14607" width="10.5703125" style="2" customWidth="1"/>
    <col min="14608" max="14608" width="11.85546875" style="2" customWidth="1"/>
    <col min="14609" max="14609" width="10.42578125" style="2" customWidth="1"/>
    <col min="14610" max="14610" width="0" style="2" hidden="1" customWidth="1"/>
    <col min="14611" max="14611" width="5" style="2" customWidth="1"/>
    <col min="14612" max="14612" width="14.140625" style="2" customWidth="1"/>
    <col min="14613" max="14613" width="11.28515625" style="2" customWidth="1"/>
    <col min="14614" max="14614" width="0" style="2" hidden="1" customWidth="1"/>
    <col min="14615" max="14615" width="13.140625" style="2" customWidth="1"/>
    <col min="14616" max="14618" width="0" style="2" hidden="1" customWidth="1"/>
    <col min="14619" max="14619" width="12.28515625" style="2" customWidth="1"/>
    <col min="14620" max="14620" width="15.28515625" style="2" customWidth="1"/>
    <col min="14621" max="14622" width="0" style="2" hidden="1" customWidth="1"/>
    <col min="14623" max="14850" width="9.140625" style="2"/>
    <col min="14851" max="14851" width="4.85546875" style="2" customWidth="1"/>
    <col min="14852" max="14852" width="32.28515625" style="2" customWidth="1"/>
    <col min="14853" max="14853" width="10.85546875" style="2" customWidth="1"/>
    <col min="14854" max="14854" width="6.85546875" style="2" customWidth="1"/>
    <col min="14855" max="14855" width="8.7109375" style="2" customWidth="1"/>
    <col min="14856" max="14856" width="12.140625" style="2" customWidth="1"/>
    <col min="14857" max="14857" width="0" style="2" hidden="1" customWidth="1"/>
    <col min="14858" max="14858" width="12" style="2" customWidth="1"/>
    <col min="14859" max="14859" width="12.42578125" style="2" customWidth="1"/>
    <col min="14860" max="14860" width="5.140625" style="2" customWidth="1"/>
    <col min="14861" max="14862" width="11.28515625" style="2" customWidth="1"/>
    <col min="14863" max="14863" width="10.5703125" style="2" customWidth="1"/>
    <col min="14864" max="14864" width="11.85546875" style="2" customWidth="1"/>
    <col min="14865" max="14865" width="10.42578125" style="2" customWidth="1"/>
    <col min="14866" max="14866" width="0" style="2" hidden="1" customWidth="1"/>
    <col min="14867" max="14867" width="5" style="2" customWidth="1"/>
    <col min="14868" max="14868" width="14.140625" style="2" customWidth="1"/>
    <col min="14869" max="14869" width="11.28515625" style="2" customWidth="1"/>
    <col min="14870" max="14870" width="0" style="2" hidden="1" customWidth="1"/>
    <col min="14871" max="14871" width="13.140625" style="2" customWidth="1"/>
    <col min="14872" max="14874" width="0" style="2" hidden="1" customWidth="1"/>
    <col min="14875" max="14875" width="12.28515625" style="2" customWidth="1"/>
    <col min="14876" max="14876" width="15.28515625" style="2" customWidth="1"/>
    <col min="14877" max="14878" width="0" style="2" hidden="1" customWidth="1"/>
    <col min="14879" max="15106" width="9.140625" style="2"/>
    <col min="15107" max="15107" width="4.85546875" style="2" customWidth="1"/>
    <col min="15108" max="15108" width="32.28515625" style="2" customWidth="1"/>
    <col min="15109" max="15109" width="10.85546875" style="2" customWidth="1"/>
    <col min="15110" max="15110" width="6.85546875" style="2" customWidth="1"/>
    <col min="15111" max="15111" width="8.7109375" style="2" customWidth="1"/>
    <col min="15112" max="15112" width="12.140625" style="2" customWidth="1"/>
    <col min="15113" max="15113" width="0" style="2" hidden="1" customWidth="1"/>
    <col min="15114" max="15114" width="12" style="2" customWidth="1"/>
    <col min="15115" max="15115" width="12.42578125" style="2" customWidth="1"/>
    <col min="15116" max="15116" width="5.140625" style="2" customWidth="1"/>
    <col min="15117" max="15118" width="11.28515625" style="2" customWidth="1"/>
    <col min="15119" max="15119" width="10.5703125" style="2" customWidth="1"/>
    <col min="15120" max="15120" width="11.85546875" style="2" customWidth="1"/>
    <col min="15121" max="15121" width="10.42578125" style="2" customWidth="1"/>
    <col min="15122" max="15122" width="0" style="2" hidden="1" customWidth="1"/>
    <col min="15123" max="15123" width="5" style="2" customWidth="1"/>
    <col min="15124" max="15124" width="14.140625" style="2" customWidth="1"/>
    <col min="15125" max="15125" width="11.28515625" style="2" customWidth="1"/>
    <col min="15126" max="15126" width="0" style="2" hidden="1" customWidth="1"/>
    <col min="15127" max="15127" width="13.140625" style="2" customWidth="1"/>
    <col min="15128" max="15130" width="0" style="2" hidden="1" customWidth="1"/>
    <col min="15131" max="15131" width="12.28515625" style="2" customWidth="1"/>
    <col min="15132" max="15132" width="15.28515625" style="2" customWidth="1"/>
    <col min="15133" max="15134" width="0" style="2" hidden="1" customWidth="1"/>
    <col min="15135" max="15362" width="9.140625" style="2"/>
    <col min="15363" max="15363" width="4.85546875" style="2" customWidth="1"/>
    <col min="15364" max="15364" width="32.28515625" style="2" customWidth="1"/>
    <col min="15365" max="15365" width="10.85546875" style="2" customWidth="1"/>
    <col min="15366" max="15366" width="6.85546875" style="2" customWidth="1"/>
    <col min="15367" max="15367" width="8.7109375" style="2" customWidth="1"/>
    <col min="15368" max="15368" width="12.140625" style="2" customWidth="1"/>
    <col min="15369" max="15369" width="0" style="2" hidden="1" customWidth="1"/>
    <col min="15370" max="15370" width="12" style="2" customWidth="1"/>
    <col min="15371" max="15371" width="12.42578125" style="2" customWidth="1"/>
    <col min="15372" max="15372" width="5.140625" style="2" customWidth="1"/>
    <col min="15373" max="15374" width="11.28515625" style="2" customWidth="1"/>
    <col min="15375" max="15375" width="10.5703125" style="2" customWidth="1"/>
    <col min="15376" max="15376" width="11.85546875" style="2" customWidth="1"/>
    <col min="15377" max="15377" width="10.42578125" style="2" customWidth="1"/>
    <col min="15378" max="15378" width="0" style="2" hidden="1" customWidth="1"/>
    <col min="15379" max="15379" width="5" style="2" customWidth="1"/>
    <col min="15380" max="15380" width="14.140625" style="2" customWidth="1"/>
    <col min="15381" max="15381" width="11.28515625" style="2" customWidth="1"/>
    <col min="15382" max="15382" width="0" style="2" hidden="1" customWidth="1"/>
    <col min="15383" max="15383" width="13.140625" style="2" customWidth="1"/>
    <col min="15384" max="15386" width="0" style="2" hidden="1" customWidth="1"/>
    <col min="15387" max="15387" width="12.28515625" style="2" customWidth="1"/>
    <col min="15388" max="15388" width="15.28515625" style="2" customWidth="1"/>
    <col min="15389" max="15390" width="0" style="2" hidden="1" customWidth="1"/>
    <col min="15391" max="15618" width="9.140625" style="2"/>
    <col min="15619" max="15619" width="4.85546875" style="2" customWidth="1"/>
    <col min="15620" max="15620" width="32.28515625" style="2" customWidth="1"/>
    <col min="15621" max="15621" width="10.85546875" style="2" customWidth="1"/>
    <col min="15622" max="15622" width="6.85546875" style="2" customWidth="1"/>
    <col min="15623" max="15623" width="8.7109375" style="2" customWidth="1"/>
    <col min="15624" max="15624" width="12.140625" style="2" customWidth="1"/>
    <col min="15625" max="15625" width="0" style="2" hidden="1" customWidth="1"/>
    <col min="15626" max="15626" width="12" style="2" customWidth="1"/>
    <col min="15627" max="15627" width="12.42578125" style="2" customWidth="1"/>
    <col min="15628" max="15628" width="5.140625" style="2" customWidth="1"/>
    <col min="15629" max="15630" width="11.28515625" style="2" customWidth="1"/>
    <col min="15631" max="15631" width="10.5703125" style="2" customWidth="1"/>
    <col min="15632" max="15632" width="11.85546875" style="2" customWidth="1"/>
    <col min="15633" max="15633" width="10.42578125" style="2" customWidth="1"/>
    <col min="15634" max="15634" width="0" style="2" hidden="1" customWidth="1"/>
    <col min="15635" max="15635" width="5" style="2" customWidth="1"/>
    <col min="15636" max="15636" width="14.140625" style="2" customWidth="1"/>
    <col min="15637" max="15637" width="11.28515625" style="2" customWidth="1"/>
    <col min="15638" max="15638" width="0" style="2" hidden="1" customWidth="1"/>
    <col min="15639" max="15639" width="13.140625" style="2" customWidth="1"/>
    <col min="15640" max="15642" width="0" style="2" hidden="1" customWidth="1"/>
    <col min="15643" max="15643" width="12.28515625" style="2" customWidth="1"/>
    <col min="15644" max="15644" width="15.28515625" style="2" customWidth="1"/>
    <col min="15645" max="15646" width="0" style="2" hidden="1" customWidth="1"/>
    <col min="15647" max="15874" width="9.140625" style="2"/>
    <col min="15875" max="15875" width="4.85546875" style="2" customWidth="1"/>
    <col min="15876" max="15876" width="32.28515625" style="2" customWidth="1"/>
    <col min="15877" max="15877" width="10.85546875" style="2" customWidth="1"/>
    <col min="15878" max="15878" width="6.85546875" style="2" customWidth="1"/>
    <col min="15879" max="15879" width="8.7109375" style="2" customWidth="1"/>
    <col min="15880" max="15880" width="12.140625" style="2" customWidth="1"/>
    <col min="15881" max="15881" width="0" style="2" hidden="1" customWidth="1"/>
    <col min="15882" max="15882" width="12" style="2" customWidth="1"/>
    <col min="15883" max="15883" width="12.42578125" style="2" customWidth="1"/>
    <col min="15884" max="15884" width="5.140625" style="2" customWidth="1"/>
    <col min="15885" max="15886" width="11.28515625" style="2" customWidth="1"/>
    <col min="15887" max="15887" width="10.5703125" style="2" customWidth="1"/>
    <col min="15888" max="15888" width="11.85546875" style="2" customWidth="1"/>
    <col min="15889" max="15889" width="10.42578125" style="2" customWidth="1"/>
    <col min="15890" max="15890" width="0" style="2" hidden="1" customWidth="1"/>
    <col min="15891" max="15891" width="5" style="2" customWidth="1"/>
    <col min="15892" max="15892" width="14.140625" style="2" customWidth="1"/>
    <col min="15893" max="15893" width="11.28515625" style="2" customWidth="1"/>
    <col min="15894" max="15894" width="0" style="2" hidden="1" customWidth="1"/>
    <col min="15895" max="15895" width="13.140625" style="2" customWidth="1"/>
    <col min="15896" max="15898" width="0" style="2" hidden="1" customWidth="1"/>
    <col min="15899" max="15899" width="12.28515625" style="2" customWidth="1"/>
    <col min="15900" max="15900" width="15.28515625" style="2" customWidth="1"/>
    <col min="15901" max="15902" width="0" style="2" hidden="1" customWidth="1"/>
    <col min="15903" max="16130" width="9.140625" style="2"/>
    <col min="16131" max="16131" width="4.85546875" style="2" customWidth="1"/>
    <col min="16132" max="16132" width="32.28515625" style="2" customWidth="1"/>
    <col min="16133" max="16133" width="10.85546875" style="2" customWidth="1"/>
    <col min="16134" max="16134" width="6.85546875" style="2" customWidth="1"/>
    <col min="16135" max="16135" width="8.7109375" style="2" customWidth="1"/>
    <col min="16136" max="16136" width="12.140625" style="2" customWidth="1"/>
    <col min="16137" max="16137" width="0" style="2" hidden="1" customWidth="1"/>
    <col min="16138" max="16138" width="12" style="2" customWidth="1"/>
    <col min="16139" max="16139" width="12.42578125" style="2" customWidth="1"/>
    <col min="16140" max="16140" width="5.140625" style="2" customWidth="1"/>
    <col min="16141" max="16142" width="11.28515625" style="2" customWidth="1"/>
    <col min="16143" max="16143" width="10.5703125" style="2" customWidth="1"/>
    <col min="16144" max="16144" width="11.85546875" style="2" customWidth="1"/>
    <col min="16145" max="16145" width="10.42578125" style="2" customWidth="1"/>
    <col min="16146" max="16146" width="0" style="2" hidden="1" customWidth="1"/>
    <col min="16147" max="16147" width="5" style="2" customWidth="1"/>
    <col min="16148" max="16148" width="14.140625" style="2" customWidth="1"/>
    <col min="16149" max="16149" width="11.28515625" style="2" customWidth="1"/>
    <col min="16150" max="16150" width="0" style="2" hidden="1" customWidth="1"/>
    <col min="16151" max="16151" width="13.140625" style="2" customWidth="1"/>
    <col min="16152" max="16154" width="0" style="2" hidden="1" customWidth="1"/>
    <col min="16155" max="16155" width="12.28515625" style="2" customWidth="1"/>
    <col min="16156" max="16156" width="15.28515625" style="2" customWidth="1"/>
    <col min="16157" max="16158" width="0" style="2" hidden="1" customWidth="1"/>
    <col min="16159" max="16384" width="9.140625" style="2"/>
  </cols>
  <sheetData>
    <row r="1" spans="1:30" ht="15.75" customHeight="1" x14ac:dyDescent="0.25">
      <c r="A1" s="1"/>
      <c r="D1" s="29"/>
      <c r="E1" s="2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 t="s">
        <v>0</v>
      </c>
      <c r="V1" s="29"/>
      <c r="W1" s="29"/>
      <c r="X1" s="72"/>
      <c r="Y1" s="72"/>
      <c r="Z1" s="1"/>
      <c r="AA1" s="1"/>
      <c r="AB1" s="1"/>
      <c r="AC1" s="1"/>
    </row>
    <row r="2" spans="1:30" ht="15.75" customHeight="1" x14ac:dyDescent="0.25">
      <c r="A2" s="1"/>
      <c r="C2" s="3"/>
      <c r="D2" s="1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2" t="s">
        <v>1</v>
      </c>
      <c r="U2" s="3">
        <f>D42</f>
        <v>41.11</v>
      </c>
      <c r="V2" s="1"/>
      <c r="Z2" s="3"/>
      <c r="AA2" s="1"/>
      <c r="AB2" s="1"/>
      <c r="AC2" s="1"/>
    </row>
    <row r="3" spans="1:30" ht="15.75" customHeight="1" x14ac:dyDescent="0.25">
      <c r="A3" s="1"/>
      <c r="F3" s="4"/>
      <c r="G3" s="5"/>
      <c r="H3" s="5"/>
      <c r="I3" s="5"/>
      <c r="J3" s="5"/>
      <c r="K3" s="5"/>
      <c r="L3" s="5"/>
      <c r="M3" s="4"/>
      <c r="N3" s="1"/>
      <c r="O3" s="1"/>
      <c r="P3" s="1"/>
      <c r="Q3" s="1"/>
      <c r="R3" s="1"/>
      <c r="S3" s="2" t="s">
        <v>2</v>
      </c>
      <c r="X3" s="12">
        <f>W42</f>
        <v>546022.07149999996</v>
      </c>
      <c r="Z3" s="4"/>
      <c r="AA3" s="4"/>
      <c r="AB3" s="5"/>
      <c r="AC3" s="4"/>
    </row>
    <row r="4" spans="1:30" ht="15.75" customHeight="1" x14ac:dyDescent="0.25">
      <c r="A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6"/>
      <c r="Q4" s="1"/>
      <c r="R4" s="1"/>
      <c r="S4" s="2" t="s">
        <v>78</v>
      </c>
      <c r="V4" s="1"/>
      <c r="W4" s="1"/>
      <c r="X4" s="1"/>
      <c r="Y4" s="1"/>
      <c r="Z4" s="1"/>
      <c r="AA4" s="1"/>
      <c r="AB4" s="1"/>
      <c r="AC4" s="1"/>
    </row>
    <row r="5" spans="1:30" ht="15.75" customHeight="1" x14ac:dyDescent="0.25">
      <c r="A5" s="1"/>
      <c r="D5" s="1"/>
      <c r="E5" s="1"/>
      <c r="F5" s="1"/>
      <c r="G5" s="1"/>
      <c r="H5" s="1"/>
      <c r="I5" s="1"/>
      <c r="J5" s="1"/>
      <c r="K5" s="1"/>
      <c r="L5" s="1"/>
      <c r="M5" s="1"/>
      <c r="N5" s="1" t="s">
        <v>68</v>
      </c>
      <c r="O5" s="1"/>
      <c r="P5" s="1"/>
      <c r="Q5" s="1"/>
      <c r="R5" s="1"/>
      <c r="S5" s="2" t="s">
        <v>67</v>
      </c>
      <c r="V5" s="1"/>
      <c r="W5" s="1"/>
      <c r="X5" s="1"/>
      <c r="Y5" s="1"/>
      <c r="Z5" s="1"/>
      <c r="AA5" s="1"/>
      <c r="AB5" s="1"/>
      <c r="AC5" s="1"/>
    </row>
    <row r="6" spans="1:30" ht="30.75" customHeight="1" x14ac:dyDescent="0.25">
      <c r="A6" s="1"/>
      <c r="D6" s="1"/>
      <c r="E6" s="6"/>
      <c r="G6" s="6"/>
      <c r="H6" s="6"/>
      <c r="M6" s="28"/>
      <c r="N6" s="1"/>
      <c r="O6" s="1"/>
      <c r="P6" s="1"/>
      <c r="Q6" s="1"/>
      <c r="R6" s="1"/>
      <c r="S6" s="2" t="s">
        <v>3</v>
      </c>
      <c r="V6" s="1"/>
      <c r="W6" s="6" t="s">
        <v>4</v>
      </c>
      <c r="X6" s="6"/>
      <c r="Y6" s="6"/>
      <c r="AA6" s="6"/>
      <c r="AC6" s="28">
        <v>6500</v>
      </c>
    </row>
    <row r="7" spans="1:30" ht="19.5" customHeight="1" x14ac:dyDescent="0.25">
      <c r="A7" s="1"/>
      <c r="D7" s="1"/>
      <c r="E7" s="1"/>
      <c r="F7" s="1"/>
      <c r="G7" s="94"/>
      <c r="H7" s="94"/>
      <c r="I7" s="94"/>
      <c r="J7" s="94"/>
      <c r="K7" s="94"/>
      <c r="L7" s="94"/>
      <c r="M7" s="94"/>
      <c r="N7" s="1"/>
      <c r="O7" s="1"/>
      <c r="P7" s="7"/>
      <c r="Q7" s="7"/>
      <c r="R7" s="7"/>
      <c r="S7" s="2" t="s">
        <v>5</v>
      </c>
      <c r="V7" s="1"/>
      <c r="W7" s="1"/>
      <c r="X7" s="1"/>
      <c r="Y7" s="1"/>
      <c r="Z7" s="1"/>
      <c r="AA7" s="94"/>
      <c r="AB7" s="94"/>
      <c r="AC7" s="94"/>
    </row>
    <row r="8" spans="1:30" ht="31.5" customHeight="1" x14ac:dyDescent="0.3">
      <c r="A8" s="93" t="s">
        <v>69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71"/>
      <c r="Y8" s="71"/>
      <c r="Z8" s="8"/>
      <c r="AA8" s="8"/>
      <c r="AB8" s="8"/>
    </row>
    <row r="9" spans="1:30" ht="15.75" customHeight="1" x14ac:dyDescent="0.25">
      <c r="A9" s="87" t="s">
        <v>43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73"/>
      <c r="Y9" s="73"/>
      <c r="Z9" s="9"/>
      <c r="AA9" s="8"/>
      <c r="AB9" s="8"/>
    </row>
    <row r="10" spans="1:30" ht="21.75" customHeight="1" thickBot="1" x14ac:dyDescent="0.3">
      <c r="A10" s="92" t="s">
        <v>6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74"/>
      <c r="Y10" s="74"/>
      <c r="Z10" s="10"/>
      <c r="AA10" s="10"/>
      <c r="AB10" s="11"/>
      <c r="AD10" s="2" t="s">
        <v>7</v>
      </c>
    </row>
    <row r="11" spans="1:30" ht="78" customHeight="1" thickBot="1" x14ac:dyDescent="0.25">
      <c r="A11" s="40" t="s">
        <v>8</v>
      </c>
      <c r="B11" s="41" t="s">
        <v>9</v>
      </c>
      <c r="C11" s="41" t="s">
        <v>10</v>
      </c>
      <c r="D11" s="42" t="s">
        <v>11</v>
      </c>
      <c r="E11" s="41" t="s">
        <v>12</v>
      </c>
      <c r="F11" s="42" t="s">
        <v>14</v>
      </c>
      <c r="G11" s="41" t="s">
        <v>12</v>
      </c>
      <c r="H11" s="88" t="s">
        <v>15</v>
      </c>
      <c r="I11" s="88"/>
      <c r="J11" s="97" t="s">
        <v>75</v>
      </c>
      <c r="K11" s="97" t="s">
        <v>76</v>
      </c>
      <c r="L11" s="97" t="s">
        <v>77</v>
      </c>
      <c r="M11" s="84" t="s">
        <v>16</v>
      </c>
      <c r="N11" s="84" t="s">
        <v>17</v>
      </c>
      <c r="O11" s="89" t="s">
        <v>18</v>
      </c>
      <c r="P11" s="90" t="s">
        <v>19</v>
      </c>
      <c r="Q11" s="84" t="s">
        <v>61</v>
      </c>
      <c r="R11" s="90" t="s">
        <v>20</v>
      </c>
      <c r="S11" s="84" t="s">
        <v>62</v>
      </c>
      <c r="T11" s="84"/>
      <c r="U11" s="90" t="s">
        <v>21</v>
      </c>
      <c r="V11" s="84" t="s">
        <v>42</v>
      </c>
      <c r="W11" s="90" t="s">
        <v>22</v>
      </c>
      <c r="X11" s="84" t="s">
        <v>71</v>
      </c>
      <c r="Y11" s="84" t="s">
        <v>72</v>
      </c>
      <c r="Z11" s="90" t="s">
        <v>23</v>
      </c>
      <c r="AA11" s="90" t="s">
        <v>64</v>
      </c>
      <c r="AB11" s="95" t="s">
        <v>73</v>
      </c>
      <c r="AC11" s="96"/>
    </row>
    <row r="12" spans="1:30" ht="35.25" customHeight="1" thickBot="1" x14ac:dyDescent="0.25">
      <c r="A12" s="43" t="s">
        <v>24</v>
      </c>
      <c r="B12" s="43"/>
      <c r="C12" s="44" t="s">
        <v>25</v>
      </c>
      <c r="D12" s="45" t="s">
        <v>26</v>
      </c>
      <c r="E12" s="46"/>
      <c r="F12" s="47" t="s">
        <v>27</v>
      </c>
      <c r="G12" s="46" t="s">
        <v>28</v>
      </c>
      <c r="H12" s="48" t="s">
        <v>29</v>
      </c>
      <c r="I12" s="48" t="s">
        <v>30</v>
      </c>
      <c r="J12" s="98"/>
      <c r="K12" s="98"/>
      <c r="L12" s="98"/>
      <c r="M12" s="85"/>
      <c r="N12" s="85"/>
      <c r="O12" s="89"/>
      <c r="P12" s="90"/>
      <c r="Q12" s="85"/>
      <c r="R12" s="90"/>
      <c r="S12" s="49" t="s">
        <v>29</v>
      </c>
      <c r="T12" s="50" t="s">
        <v>30</v>
      </c>
      <c r="U12" s="90"/>
      <c r="V12" s="85"/>
      <c r="W12" s="90"/>
      <c r="X12" s="85"/>
      <c r="Y12" s="85"/>
      <c r="Z12" s="90"/>
      <c r="AA12" s="90"/>
      <c r="AB12" s="95"/>
      <c r="AC12" s="96"/>
    </row>
    <row r="13" spans="1:30" ht="18" customHeight="1" x14ac:dyDescent="0.25">
      <c r="A13" s="30">
        <v>1</v>
      </c>
      <c r="B13" s="31" t="s">
        <v>31</v>
      </c>
      <c r="C13" s="32">
        <v>15</v>
      </c>
      <c r="D13" s="32">
        <v>1</v>
      </c>
      <c r="E13" s="33">
        <v>8953</v>
      </c>
      <c r="F13" s="34">
        <f t="shared" ref="F13:F24" si="0">E13*10%*D13</f>
        <v>895.30000000000007</v>
      </c>
      <c r="G13" s="34">
        <f>(E13+F13)*D13</f>
        <v>9848.2999999999993</v>
      </c>
      <c r="H13" s="51">
        <v>30</v>
      </c>
      <c r="I13" s="59">
        <f>ROUND(G13*H13%,2)</f>
        <v>2954.49</v>
      </c>
      <c r="J13" s="60">
        <v>0</v>
      </c>
      <c r="K13" s="60">
        <v>0</v>
      </c>
      <c r="L13" s="60">
        <v>0</v>
      </c>
      <c r="M13" s="62">
        <v>0</v>
      </c>
      <c r="N13" s="34">
        <v>0</v>
      </c>
      <c r="O13" s="34">
        <f>G13*30%*D13</f>
        <v>2954.49</v>
      </c>
      <c r="P13" s="34">
        <v>0</v>
      </c>
      <c r="Q13" s="34">
        <v>0</v>
      </c>
      <c r="R13" s="34">
        <v>0</v>
      </c>
      <c r="S13" s="51">
        <v>50</v>
      </c>
      <c r="T13" s="34">
        <f>G13*S13%</f>
        <v>4924.1499999999996</v>
      </c>
      <c r="U13" s="34">
        <v>0</v>
      </c>
      <c r="V13" s="34"/>
      <c r="W13" s="34">
        <f>G13+I13+M13+N13+O13+P13+Q13+R13+T13+U13+V13</f>
        <v>20681.43</v>
      </c>
      <c r="X13" s="34">
        <f>G13</f>
        <v>9848.2999999999993</v>
      </c>
      <c r="Y13" s="34">
        <f>G13</f>
        <v>9848.2999999999993</v>
      </c>
      <c r="Z13" s="34">
        <f>G13*5</f>
        <v>49241.5</v>
      </c>
      <c r="AA13" s="34">
        <f>G13</f>
        <v>9848.2999999999993</v>
      </c>
      <c r="AB13" s="34">
        <f>W13*12+Z13+AA13</f>
        <v>307266.96000000002</v>
      </c>
      <c r="AC13" s="2" t="s">
        <v>32</v>
      </c>
      <c r="AD13" s="12">
        <f>AB13*22%</f>
        <v>67598.731200000009</v>
      </c>
    </row>
    <row r="14" spans="1:30" ht="36.75" customHeight="1" x14ac:dyDescent="0.25">
      <c r="A14" s="30">
        <f>A13+1</f>
        <v>2</v>
      </c>
      <c r="B14" s="31" t="s">
        <v>52</v>
      </c>
      <c r="C14" s="32">
        <v>0.95</v>
      </c>
      <c r="D14" s="32">
        <v>0.5</v>
      </c>
      <c r="E14" s="33">
        <f>ROUND(E13*95%,2)</f>
        <v>8505.35</v>
      </c>
      <c r="F14" s="34">
        <f>E14*10%</f>
        <v>850.53500000000008</v>
      </c>
      <c r="G14" s="34">
        <f>(E14+F14)*D14</f>
        <v>4677.9425000000001</v>
      </c>
      <c r="H14" s="51">
        <v>30</v>
      </c>
      <c r="I14" s="59">
        <f>ROUND(G14*H14%,2)</f>
        <v>1403.38</v>
      </c>
      <c r="J14" s="60">
        <v>0</v>
      </c>
      <c r="K14" s="60">
        <v>0</v>
      </c>
      <c r="L14" s="60">
        <v>0</v>
      </c>
      <c r="M14" s="62">
        <v>0</v>
      </c>
      <c r="N14" s="34">
        <v>0</v>
      </c>
      <c r="O14" s="34">
        <f>G14*30%</f>
        <v>1403.38275</v>
      </c>
      <c r="P14" s="34">
        <v>0</v>
      </c>
      <c r="Q14" s="34">
        <v>0</v>
      </c>
      <c r="R14" s="34">
        <v>0</v>
      </c>
      <c r="S14" s="51">
        <v>50</v>
      </c>
      <c r="T14" s="34">
        <f>G14*S14%</f>
        <v>2338.9712500000001</v>
      </c>
      <c r="U14" s="34">
        <v>0</v>
      </c>
      <c r="V14" s="34"/>
      <c r="W14" s="34">
        <f t="shared" ref="W14:W40" si="1">G14+I14+M14+N14+O14+P14+Q14+R14+T14+U14+V14</f>
        <v>9823.6764999999996</v>
      </c>
      <c r="X14" s="34">
        <f t="shared" ref="X14:X41" si="2">G14</f>
        <v>4677.9425000000001</v>
      </c>
      <c r="Y14" s="34">
        <f t="shared" ref="Y14:Y24" si="3">G14</f>
        <v>4677.9425000000001</v>
      </c>
      <c r="Z14" s="34">
        <f t="shared" ref="Z14:Z24" si="4">G14*5</f>
        <v>23389.712500000001</v>
      </c>
      <c r="AA14" s="34">
        <f t="shared" ref="AA14:AA24" si="5">G14</f>
        <v>4677.9425000000001</v>
      </c>
      <c r="AB14" s="34">
        <f t="shared" ref="AB14:AB40" si="6">W14*12+Z14+AA14</f>
        <v>145951.77299999999</v>
      </c>
      <c r="AC14" s="2" t="s">
        <v>32</v>
      </c>
      <c r="AD14" s="12">
        <f>AB14*22%</f>
        <v>32109.390059999998</v>
      </c>
    </row>
    <row r="15" spans="1:30" ht="18" customHeight="1" x14ac:dyDescent="0.25">
      <c r="A15" s="30">
        <f t="shared" ref="A15:A40" si="7">A14+1</f>
        <v>3</v>
      </c>
      <c r="B15" s="31" t="s">
        <v>51</v>
      </c>
      <c r="C15" s="32">
        <v>14</v>
      </c>
      <c r="D15" s="32">
        <v>0.5</v>
      </c>
      <c r="E15" s="33">
        <v>8397</v>
      </c>
      <c r="F15" s="34">
        <f>E15*10%</f>
        <v>839.7</v>
      </c>
      <c r="G15" s="34">
        <f>(E15+F15)*D15</f>
        <v>4618.3500000000004</v>
      </c>
      <c r="H15" s="51">
        <v>30</v>
      </c>
      <c r="I15" s="59">
        <f>ROUND(G15*H15%,2)</f>
        <v>1385.51</v>
      </c>
      <c r="J15" s="60">
        <v>0</v>
      </c>
      <c r="K15" s="60">
        <v>0</v>
      </c>
      <c r="L15" s="60">
        <v>0</v>
      </c>
      <c r="M15" s="62">
        <v>0</v>
      </c>
      <c r="N15" s="34">
        <v>0</v>
      </c>
      <c r="O15" s="34">
        <f t="shared" ref="O15:O24" si="8">G15*30%</f>
        <v>1385.5050000000001</v>
      </c>
      <c r="P15" s="34">
        <v>0</v>
      </c>
      <c r="Q15" s="34">
        <v>0</v>
      </c>
      <c r="R15" s="34">
        <v>0</v>
      </c>
      <c r="S15" s="51">
        <v>0</v>
      </c>
      <c r="T15" s="34">
        <v>0</v>
      </c>
      <c r="U15" s="34">
        <v>0</v>
      </c>
      <c r="V15" s="34"/>
      <c r="W15" s="34">
        <f t="shared" si="1"/>
        <v>7389.3650000000007</v>
      </c>
      <c r="X15" s="34">
        <f t="shared" si="2"/>
        <v>4618.3500000000004</v>
      </c>
      <c r="Y15" s="34">
        <f t="shared" si="3"/>
        <v>4618.3500000000004</v>
      </c>
      <c r="Z15" s="34">
        <f t="shared" si="4"/>
        <v>23091.75</v>
      </c>
      <c r="AA15" s="34">
        <f t="shared" si="5"/>
        <v>4618.3500000000004</v>
      </c>
      <c r="AB15" s="34">
        <f t="shared" si="6"/>
        <v>116382.48000000001</v>
      </c>
      <c r="AD15" s="12"/>
    </row>
    <row r="16" spans="1:30" ht="18" customHeight="1" x14ac:dyDescent="0.25">
      <c r="A16" s="30">
        <f t="shared" si="7"/>
        <v>4</v>
      </c>
      <c r="B16" s="31" t="s">
        <v>53</v>
      </c>
      <c r="C16" s="32">
        <v>14</v>
      </c>
      <c r="D16" s="32">
        <v>0.5</v>
      </c>
      <c r="E16" s="35">
        <v>8397</v>
      </c>
      <c r="F16" s="34">
        <f t="shared" ref="F16:F22" si="9">E16*10%</f>
        <v>839.7</v>
      </c>
      <c r="G16" s="34">
        <f t="shared" ref="G16:G24" si="10">(E16+F16)*D16</f>
        <v>4618.3500000000004</v>
      </c>
      <c r="H16" s="51">
        <v>30</v>
      </c>
      <c r="I16" s="59">
        <f>ROUND(G16*H16%,2)</f>
        <v>1385.51</v>
      </c>
      <c r="J16" s="60">
        <v>0</v>
      </c>
      <c r="K16" s="60">
        <v>0</v>
      </c>
      <c r="L16" s="60">
        <v>0</v>
      </c>
      <c r="M16" s="75">
        <v>0</v>
      </c>
      <c r="N16" s="52">
        <v>0</v>
      </c>
      <c r="O16" s="34">
        <f t="shared" si="8"/>
        <v>1385.5050000000001</v>
      </c>
      <c r="P16" s="52">
        <v>0</v>
      </c>
      <c r="Q16" s="34">
        <v>0</v>
      </c>
      <c r="R16" s="34">
        <v>0</v>
      </c>
      <c r="S16" s="53">
        <v>0</v>
      </c>
      <c r="T16" s="34">
        <v>0</v>
      </c>
      <c r="U16" s="52">
        <v>0</v>
      </c>
      <c r="V16" s="52"/>
      <c r="W16" s="34">
        <f t="shared" si="1"/>
        <v>7389.3650000000007</v>
      </c>
      <c r="X16" s="34">
        <f t="shared" si="2"/>
        <v>4618.3500000000004</v>
      </c>
      <c r="Y16" s="34">
        <f t="shared" si="3"/>
        <v>4618.3500000000004</v>
      </c>
      <c r="Z16" s="34">
        <f t="shared" si="4"/>
        <v>23091.75</v>
      </c>
      <c r="AA16" s="34">
        <f t="shared" si="5"/>
        <v>4618.3500000000004</v>
      </c>
      <c r="AB16" s="34">
        <f t="shared" si="6"/>
        <v>116382.48000000001</v>
      </c>
      <c r="AD16" s="12"/>
    </row>
    <row r="17" spans="1:33" ht="18" customHeight="1" x14ac:dyDescent="0.25">
      <c r="A17" s="30">
        <f t="shared" si="7"/>
        <v>5</v>
      </c>
      <c r="B17" s="31" t="s">
        <v>54</v>
      </c>
      <c r="C17" s="32">
        <v>14</v>
      </c>
      <c r="D17" s="32">
        <v>1</v>
      </c>
      <c r="E17" s="32">
        <v>8397</v>
      </c>
      <c r="F17" s="34">
        <f t="shared" si="9"/>
        <v>839.7</v>
      </c>
      <c r="G17" s="34">
        <f t="shared" si="10"/>
        <v>9236.7000000000007</v>
      </c>
      <c r="H17" s="54">
        <v>30</v>
      </c>
      <c r="I17" s="59">
        <f>ROUND(G17*H17%,2)</f>
        <v>2771.01</v>
      </c>
      <c r="J17" s="60">
        <v>0</v>
      </c>
      <c r="K17" s="60">
        <v>0</v>
      </c>
      <c r="L17" s="60">
        <v>0</v>
      </c>
      <c r="M17" s="76">
        <v>0</v>
      </c>
      <c r="N17" s="55">
        <v>0</v>
      </c>
      <c r="O17" s="34">
        <f t="shared" si="8"/>
        <v>2771.01</v>
      </c>
      <c r="P17" s="55">
        <v>0</v>
      </c>
      <c r="Q17" s="34">
        <v>0</v>
      </c>
      <c r="R17" s="34">
        <v>0</v>
      </c>
      <c r="S17" s="54">
        <v>0</v>
      </c>
      <c r="T17" s="34">
        <v>0</v>
      </c>
      <c r="U17" s="55">
        <v>0</v>
      </c>
      <c r="V17" s="55"/>
      <c r="W17" s="34">
        <f t="shared" si="1"/>
        <v>14778.720000000001</v>
      </c>
      <c r="X17" s="34">
        <f t="shared" si="2"/>
        <v>9236.7000000000007</v>
      </c>
      <c r="Y17" s="34">
        <f t="shared" si="3"/>
        <v>9236.7000000000007</v>
      </c>
      <c r="Z17" s="34">
        <f t="shared" si="4"/>
        <v>46183.5</v>
      </c>
      <c r="AA17" s="34">
        <f t="shared" si="5"/>
        <v>9236.7000000000007</v>
      </c>
      <c r="AB17" s="34">
        <f t="shared" si="6"/>
        <v>232764.84000000003</v>
      </c>
      <c r="AD17" s="12"/>
    </row>
    <row r="18" spans="1:33" ht="18" customHeight="1" x14ac:dyDescent="0.25">
      <c r="A18" s="30">
        <f t="shared" si="7"/>
        <v>6</v>
      </c>
      <c r="B18" s="31" t="s">
        <v>54</v>
      </c>
      <c r="C18" s="36">
        <v>14</v>
      </c>
      <c r="D18" s="36">
        <v>1</v>
      </c>
      <c r="E18" s="32">
        <v>8397</v>
      </c>
      <c r="F18" s="34">
        <f t="shared" si="9"/>
        <v>839.7</v>
      </c>
      <c r="G18" s="34">
        <f t="shared" si="10"/>
        <v>9236.7000000000007</v>
      </c>
      <c r="H18" s="54">
        <v>30</v>
      </c>
      <c r="I18" s="59">
        <f t="shared" ref="I18:I40" si="11">ROUND(G18*H18%,2)</f>
        <v>2771.01</v>
      </c>
      <c r="J18" s="60">
        <v>0</v>
      </c>
      <c r="K18" s="60">
        <v>0</v>
      </c>
      <c r="L18" s="60">
        <v>0</v>
      </c>
      <c r="M18" s="76">
        <v>0</v>
      </c>
      <c r="N18" s="55">
        <v>0</v>
      </c>
      <c r="O18" s="34">
        <f t="shared" si="8"/>
        <v>2771.01</v>
      </c>
      <c r="P18" s="55">
        <v>0</v>
      </c>
      <c r="Q18" s="34">
        <v>0</v>
      </c>
      <c r="R18" s="34">
        <v>0</v>
      </c>
      <c r="S18" s="54">
        <v>0</v>
      </c>
      <c r="T18" s="52">
        <v>0</v>
      </c>
      <c r="U18" s="55">
        <v>0</v>
      </c>
      <c r="V18" s="55"/>
      <c r="W18" s="34">
        <f t="shared" si="1"/>
        <v>14778.720000000001</v>
      </c>
      <c r="X18" s="34">
        <f t="shared" si="2"/>
        <v>9236.7000000000007</v>
      </c>
      <c r="Y18" s="34">
        <f t="shared" si="3"/>
        <v>9236.7000000000007</v>
      </c>
      <c r="Z18" s="34">
        <f t="shared" si="4"/>
        <v>46183.5</v>
      </c>
      <c r="AA18" s="34">
        <f t="shared" si="5"/>
        <v>9236.7000000000007</v>
      </c>
      <c r="AB18" s="34">
        <f t="shared" si="6"/>
        <v>232764.84000000003</v>
      </c>
      <c r="AD18" s="12"/>
    </row>
    <row r="19" spans="1:33" ht="18" customHeight="1" x14ac:dyDescent="0.25">
      <c r="A19" s="30">
        <f t="shared" si="7"/>
        <v>7</v>
      </c>
      <c r="B19" s="31" t="s">
        <v>55</v>
      </c>
      <c r="C19" s="32">
        <v>12</v>
      </c>
      <c r="D19" s="32">
        <v>1</v>
      </c>
      <c r="E19" s="32">
        <v>7356</v>
      </c>
      <c r="F19" s="34">
        <f t="shared" si="9"/>
        <v>735.6</v>
      </c>
      <c r="G19" s="34">
        <f t="shared" si="10"/>
        <v>8091.6</v>
      </c>
      <c r="H19" s="54">
        <v>20</v>
      </c>
      <c r="I19" s="59">
        <f t="shared" si="11"/>
        <v>1618.32</v>
      </c>
      <c r="J19" s="60">
        <v>0</v>
      </c>
      <c r="K19" s="60">
        <v>0</v>
      </c>
      <c r="L19" s="60">
        <v>0</v>
      </c>
      <c r="M19" s="76">
        <v>0</v>
      </c>
      <c r="N19" s="55">
        <v>0</v>
      </c>
      <c r="O19" s="34">
        <f t="shared" si="8"/>
        <v>2427.48</v>
      </c>
      <c r="P19" s="55">
        <v>0</v>
      </c>
      <c r="Q19" s="34">
        <v>0</v>
      </c>
      <c r="R19" s="34">
        <v>0</v>
      </c>
      <c r="S19" s="54">
        <v>50</v>
      </c>
      <c r="T19" s="68">
        <f>G19*S19%</f>
        <v>4045.8</v>
      </c>
      <c r="U19" s="55">
        <v>0</v>
      </c>
      <c r="V19" s="55"/>
      <c r="W19" s="34">
        <f t="shared" si="1"/>
        <v>16183.2</v>
      </c>
      <c r="X19" s="34">
        <f t="shared" si="2"/>
        <v>8091.6</v>
      </c>
      <c r="Y19" s="34">
        <f t="shared" si="3"/>
        <v>8091.6</v>
      </c>
      <c r="Z19" s="34">
        <f t="shared" si="4"/>
        <v>40458</v>
      </c>
      <c r="AA19" s="34">
        <f t="shared" si="5"/>
        <v>8091.6</v>
      </c>
      <c r="AB19" s="34">
        <f t="shared" si="6"/>
        <v>242748.00000000003</v>
      </c>
      <c r="AD19" s="12"/>
    </row>
    <row r="20" spans="1:33" ht="18" customHeight="1" x14ac:dyDescent="0.25">
      <c r="A20" s="30">
        <f t="shared" si="7"/>
        <v>8</v>
      </c>
      <c r="B20" s="31" t="s">
        <v>33</v>
      </c>
      <c r="C20" s="69">
        <v>10</v>
      </c>
      <c r="D20" s="69">
        <v>0.5</v>
      </c>
      <c r="E20" s="69">
        <v>6315</v>
      </c>
      <c r="F20" s="34">
        <f t="shared" si="9"/>
        <v>631.5</v>
      </c>
      <c r="G20" s="34">
        <f>(E20+F20)*D20</f>
        <v>3473.25</v>
      </c>
      <c r="H20" s="70">
        <v>10</v>
      </c>
      <c r="I20" s="59">
        <f t="shared" si="11"/>
        <v>347.33</v>
      </c>
      <c r="J20" s="60">
        <v>0</v>
      </c>
      <c r="K20" s="60">
        <v>0</v>
      </c>
      <c r="L20" s="60">
        <v>0</v>
      </c>
      <c r="M20" s="76">
        <v>0</v>
      </c>
      <c r="N20" s="68">
        <v>0</v>
      </c>
      <c r="O20" s="34">
        <f t="shared" si="8"/>
        <v>1041.9749999999999</v>
      </c>
      <c r="P20" s="68">
        <v>0</v>
      </c>
      <c r="Q20" s="34">
        <v>0</v>
      </c>
      <c r="R20" s="34">
        <v>0</v>
      </c>
      <c r="S20" s="70">
        <v>0</v>
      </c>
      <c r="T20" s="68">
        <v>0</v>
      </c>
      <c r="U20" s="68">
        <v>0</v>
      </c>
      <c r="V20" s="68">
        <v>0</v>
      </c>
      <c r="W20" s="34">
        <f t="shared" si="1"/>
        <v>4862.5550000000003</v>
      </c>
      <c r="X20" s="34">
        <f t="shared" si="2"/>
        <v>3473.25</v>
      </c>
      <c r="Y20" s="34">
        <f t="shared" si="3"/>
        <v>3473.25</v>
      </c>
      <c r="Z20" s="34">
        <f t="shared" si="4"/>
        <v>17366.25</v>
      </c>
      <c r="AA20" s="34">
        <f t="shared" si="5"/>
        <v>3473.25</v>
      </c>
      <c r="AB20" s="34">
        <f t="shared" si="6"/>
        <v>79190.16</v>
      </c>
      <c r="AD20" s="12"/>
    </row>
    <row r="21" spans="1:33" ht="18" customHeight="1" x14ac:dyDescent="0.25">
      <c r="A21" s="30">
        <f t="shared" si="7"/>
        <v>9</v>
      </c>
      <c r="B21" s="31" t="s">
        <v>33</v>
      </c>
      <c r="C21" s="69">
        <v>11</v>
      </c>
      <c r="D21" s="69">
        <v>0.5</v>
      </c>
      <c r="E21" s="69">
        <v>6836</v>
      </c>
      <c r="F21" s="34">
        <f t="shared" si="9"/>
        <v>683.6</v>
      </c>
      <c r="G21" s="34">
        <f t="shared" si="10"/>
        <v>3759.8</v>
      </c>
      <c r="H21" s="70">
        <v>10</v>
      </c>
      <c r="I21" s="59">
        <f t="shared" si="11"/>
        <v>375.98</v>
      </c>
      <c r="J21" s="60">
        <v>0</v>
      </c>
      <c r="K21" s="60">
        <v>0</v>
      </c>
      <c r="L21" s="60">
        <v>0</v>
      </c>
      <c r="M21" s="76">
        <v>0</v>
      </c>
      <c r="N21" s="68">
        <v>0</v>
      </c>
      <c r="O21" s="34">
        <f t="shared" si="8"/>
        <v>1127.94</v>
      </c>
      <c r="P21" s="68">
        <v>0</v>
      </c>
      <c r="Q21" s="34">
        <v>0</v>
      </c>
      <c r="R21" s="34">
        <v>0</v>
      </c>
      <c r="S21" s="70">
        <v>0</v>
      </c>
      <c r="T21" s="68">
        <v>0</v>
      </c>
      <c r="U21" s="68">
        <v>0</v>
      </c>
      <c r="V21" s="68"/>
      <c r="W21" s="34">
        <f>G21+I21+M21+N21+O21+P21+Q21+R21+T21+U21+V21</f>
        <v>5263.7200000000012</v>
      </c>
      <c r="X21" s="34">
        <f t="shared" si="2"/>
        <v>3759.8</v>
      </c>
      <c r="Y21" s="34">
        <f t="shared" si="3"/>
        <v>3759.8</v>
      </c>
      <c r="Z21" s="34">
        <f t="shared" si="4"/>
        <v>18799</v>
      </c>
      <c r="AA21" s="34">
        <f t="shared" si="5"/>
        <v>3759.8</v>
      </c>
      <c r="AB21" s="34">
        <f t="shared" si="6"/>
        <v>85723.440000000017</v>
      </c>
      <c r="AD21" s="12"/>
    </row>
    <row r="22" spans="1:33" ht="18" customHeight="1" x14ac:dyDescent="0.25">
      <c r="A22" s="30">
        <f t="shared" si="7"/>
        <v>10</v>
      </c>
      <c r="B22" s="31" t="s">
        <v>33</v>
      </c>
      <c r="C22" s="32">
        <v>10</v>
      </c>
      <c r="D22" s="32">
        <v>0.5</v>
      </c>
      <c r="E22" s="32">
        <v>6315</v>
      </c>
      <c r="F22" s="34">
        <f t="shared" si="9"/>
        <v>631.5</v>
      </c>
      <c r="G22" s="34">
        <f t="shared" si="10"/>
        <v>3473.25</v>
      </c>
      <c r="H22" s="54">
        <v>10</v>
      </c>
      <c r="I22" s="59">
        <f>ROUND(G22*H22%,2)</f>
        <v>347.33</v>
      </c>
      <c r="J22" s="60">
        <v>0</v>
      </c>
      <c r="K22" s="60">
        <v>0</v>
      </c>
      <c r="L22" s="60">
        <v>0</v>
      </c>
      <c r="M22" s="76">
        <v>0</v>
      </c>
      <c r="N22" s="55">
        <v>0</v>
      </c>
      <c r="O22" s="34">
        <f t="shared" si="8"/>
        <v>1041.9749999999999</v>
      </c>
      <c r="P22" s="55">
        <v>0</v>
      </c>
      <c r="Q22" s="34">
        <v>0</v>
      </c>
      <c r="R22" s="34">
        <v>0</v>
      </c>
      <c r="S22" s="54">
        <v>0</v>
      </c>
      <c r="T22" s="68">
        <f t="shared" ref="T22:T40" si="12">E22*S22%</f>
        <v>0</v>
      </c>
      <c r="U22" s="55">
        <v>0</v>
      </c>
      <c r="V22" s="55"/>
      <c r="W22" s="34">
        <f t="shared" si="1"/>
        <v>4862.5550000000003</v>
      </c>
      <c r="X22" s="34">
        <f t="shared" si="2"/>
        <v>3473.25</v>
      </c>
      <c r="Y22" s="34">
        <f t="shared" si="3"/>
        <v>3473.25</v>
      </c>
      <c r="Z22" s="34">
        <f t="shared" si="4"/>
        <v>17366.25</v>
      </c>
      <c r="AA22" s="34">
        <f t="shared" si="5"/>
        <v>3473.25</v>
      </c>
      <c r="AB22" s="34">
        <f t="shared" si="6"/>
        <v>79190.16</v>
      </c>
      <c r="AD22" s="12"/>
    </row>
    <row r="23" spans="1:33" ht="18" customHeight="1" x14ac:dyDescent="0.25">
      <c r="A23" s="30">
        <f t="shared" si="7"/>
        <v>11</v>
      </c>
      <c r="B23" s="31" t="s">
        <v>56</v>
      </c>
      <c r="C23" s="32">
        <v>11</v>
      </c>
      <c r="D23" s="32">
        <v>1</v>
      </c>
      <c r="E23" s="32">
        <v>6836</v>
      </c>
      <c r="F23" s="34">
        <f t="shared" si="0"/>
        <v>683.6</v>
      </c>
      <c r="G23" s="34">
        <f t="shared" si="10"/>
        <v>7519.6</v>
      </c>
      <c r="H23" s="54">
        <v>10</v>
      </c>
      <c r="I23" s="59">
        <f t="shared" si="11"/>
        <v>751.96</v>
      </c>
      <c r="J23" s="60">
        <v>0</v>
      </c>
      <c r="K23" s="60">
        <v>0</v>
      </c>
      <c r="L23" s="60">
        <v>0</v>
      </c>
      <c r="M23" s="75">
        <v>0</v>
      </c>
      <c r="N23" s="56">
        <v>0</v>
      </c>
      <c r="O23" s="34">
        <f t="shared" si="8"/>
        <v>2255.88</v>
      </c>
      <c r="P23" s="56">
        <v>0</v>
      </c>
      <c r="Q23" s="56">
        <f>G23*20%</f>
        <v>1503.92</v>
      </c>
      <c r="R23" s="34">
        <v>0</v>
      </c>
      <c r="S23" s="57">
        <v>0</v>
      </c>
      <c r="T23" s="68">
        <f t="shared" si="12"/>
        <v>0</v>
      </c>
      <c r="U23" s="56">
        <v>0</v>
      </c>
      <c r="V23" s="56"/>
      <c r="W23" s="34">
        <f t="shared" si="1"/>
        <v>12031.360000000002</v>
      </c>
      <c r="X23" s="34">
        <f t="shared" si="2"/>
        <v>7519.6</v>
      </c>
      <c r="Y23" s="34">
        <f t="shared" si="3"/>
        <v>7519.6</v>
      </c>
      <c r="Z23" s="34">
        <f t="shared" si="4"/>
        <v>37598</v>
      </c>
      <c r="AA23" s="34">
        <f t="shared" si="5"/>
        <v>7519.6</v>
      </c>
      <c r="AB23" s="34">
        <f t="shared" si="6"/>
        <v>189493.92000000004</v>
      </c>
    </row>
    <row r="24" spans="1:33" ht="18" customHeight="1" x14ac:dyDescent="0.25">
      <c r="A24" s="30">
        <f t="shared" si="7"/>
        <v>12</v>
      </c>
      <c r="B24" s="31" t="s">
        <v>56</v>
      </c>
      <c r="C24" s="37">
        <v>12</v>
      </c>
      <c r="D24" s="37">
        <v>1</v>
      </c>
      <c r="E24" s="33">
        <v>7356</v>
      </c>
      <c r="F24" s="34">
        <f t="shared" si="0"/>
        <v>735.6</v>
      </c>
      <c r="G24" s="34">
        <f t="shared" si="10"/>
        <v>8091.6</v>
      </c>
      <c r="H24" s="58">
        <v>30</v>
      </c>
      <c r="I24" s="59">
        <f t="shared" si="11"/>
        <v>2427.48</v>
      </c>
      <c r="J24" s="60">
        <v>0</v>
      </c>
      <c r="K24" s="60">
        <v>0</v>
      </c>
      <c r="L24" s="60">
        <v>0</v>
      </c>
      <c r="M24" s="76">
        <v>0</v>
      </c>
      <c r="N24" s="60">
        <v>0</v>
      </c>
      <c r="O24" s="34">
        <f t="shared" si="8"/>
        <v>2427.48</v>
      </c>
      <c r="P24" s="60">
        <v>0</v>
      </c>
      <c r="Q24" s="61">
        <f>G24*20%</f>
        <v>1618.3200000000002</v>
      </c>
      <c r="R24" s="62">
        <v>0</v>
      </c>
      <c r="S24" s="57">
        <v>0</v>
      </c>
      <c r="T24" s="68">
        <f t="shared" si="12"/>
        <v>0</v>
      </c>
      <c r="U24" s="56">
        <v>0</v>
      </c>
      <c r="V24" s="60"/>
      <c r="W24" s="34">
        <f t="shared" si="1"/>
        <v>14564.88</v>
      </c>
      <c r="X24" s="34">
        <f t="shared" si="2"/>
        <v>8091.6</v>
      </c>
      <c r="Y24" s="34">
        <f t="shared" si="3"/>
        <v>8091.6</v>
      </c>
      <c r="Z24" s="34">
        <f t="shared" si="4"/>
        <v>40458</v>
      </c>
      <c r="AA24" s="34">
        <f t="shared" si="5"/>
        <v>8091.6</v>
      </c>
      <c r="AB24" s="34">
        <f t="shared" si="6"/>
        <v>223328.16</v>
      </c>
    </row>
    <row r="25" spans="1:33" s="14" customFormat="1" ht="50.25" customHeight="1" x14ac:dyDescent="0.25">
      <c r="A25" s="30">
        <f t="shared" si="7"/>
        <v>13</v>
      </c>
      <c r="B25" s="31" t="s">
        <v>46</v>
      </c>
      <c r="C25" s="32">
        <v>2</v>
      </c>
      <c r="D25" s="32">
        <v>1</v>
      </c>
      <c r="E25" s="33">
        <v>3782</v>
      </c>
      <c r="F25" s="34">
        <v>0</v>
      </c>
      <c r="G25" s="34">
        <f t="shared" ref="G25:G40" si="13">E25*D25+F25</f>
        <v>3782</v>
      </c>
      <c r="H25" s="54">
        <v>0</v>
      </c>
      <c r="I25" s="59">
        <f t="shared" si="11"/>
        <v>0</v>
      </c>
      <c r="J25" s="60">
        <v>0</v>
      </c>
      <c r="K25" s="60">
        <v>0</v>
      </c>
      <c r="L25" s="60">
        <v>0</v>
      </c>
      <c r="M25" s="76">
        <v>0</v>
      </c>
      <c r="N25" s="60">
        <v>0</v>
      </c>
      <c r="O25" s="60">
        <v>0</v>
      </c>
      <c r="P25" s="60">
        <v>0</v>
      </c>
      <c r="Q25" s="61">
        <v>0</v>
      </c>
      <c r="R25" s="62">
        <v>0</v>
      </c>
      <c r="S25" s="58">
        <v>0</v>
      </c>
      <c r="T25" s="60">
        <f t="shared" si="12"/>
        <v>0</v>
      </c>
      <c r="U25" s="60">
        <f>G43-G25</f>
        <v>4865</v>
      </c>
      <c r="V25" s="67"/>
      <c r="W25" s="34">
        <f t="shared" si="1"/>
        <v>8647</v>
      </c>
      <c r="X25" s="34">
        <f t="shared" si="2"/>
        <v>3782</v>
      </c>
      <c r="Y25" s="68">
        <v>0</v>
      </c>
      <c r="Z25" s="34">
        <f>G25*7</f>
        <v>26474</v>
      </c>
      <c r="AA25" s="34">
        <v>0</v>
      </c>
      <c r="AB25" s="34">
        <f t="shared" si="6"/>
        <v>130238</v>
      </c>
      <c r="AD25" s="15"/>
    </row>
    <row r="26" spans="1:33" s="14" customFormat="1" ht="18" customHeight="1" x14ac:dyDescent="0.25">
      <c r="A26" s="30">
        <f t="shared" si="7"/>
        <v>14</v>
      </c>
      <c r="B26" s="31" t="s">
        <v>63</v>
      </c>
      <c r="C26" s="32">
        <v>8</v>
      </c>
      <c r="D26" s="32">
        <v>1</v>
      </c>
      <c r="E26" s="32">
        <v>5691</v>
      </c>
      <c r="F26" s="34">
        <v>0</v>
      </c>
      <c r="G26" s="34">
        <f t="shared" si="13"/>
        <v>5691</v>
      </c>
      <c r="H26" s="51">
        <v>0</v>
      </c>
      <c r="I26" s="59">
        <f t="shared" si="11"/>
        <v>0</v>
      </c>
      <c r="J26" s="60">
        <v>0</v>
      </c>
      <c r="K26" s="60">
        <v>0</v>
      </c>
      <c r="L26" s="60">
        <v>0</v>
      </c>
      <c r="M26" s="62">
        <v>0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51">
        <v>50</v>
      </c>
      <c r="T26" s="34">
        <f t="shared" si="12"/>
        <v>2845.5</v>
      </c>
      <c r="U26" s="64">
        <f>G43-G26-T26</f>
        <v>110.5</v>
      </c>
      <c r="V26" s="63"/>
      <c r="W26" s="34">
        <f t="shared" si="1"/>
        <v>8647</v>
      </c>
      <c r="X26" s="34">
        <f t="shared" si="2"/>
        <v>5691</v>
      </c>
      <c r="Y26" s="68">
        <v>0</v>
      </c>
      <c r="Z26" s="34">
        <f t="shared" ref="Z26:Z40" si="14">G26*7</f>
        <v>39837</v>
      </c>
      <c r="AA26" s="34">
        <v>0</v>
      </c>
      <c r="AB26" s="34">
        <f t="shared" si="6"/>
        <v>143601</v>
      </c>
      <c r="AD26" s="15"/>
    </row>
    <row r="27" spans="1:33" s="14" customFormat="1" ht="15" customHeight="1" x14ac:dyDescent="0.25">
      <c r="A27" s="30">
        <f t="shared" si="7"/>
        <v>15</v>
      </c>
      <c r="B27" s="31" t="s">
        <v>47</v>
      </c>
      <c r="C27" s="32">
        <v>9</v>
      </c>
      <c r="D27" s="32">
        <v>0.5</v>
      </c>
      <c r="E27" s="32">
        <v>6003</v>
      </c>
      <c r="F27" s="34">
        <v>0</v>
      </c>
      <c r="G27" s="34">
        <f t="shared" si="13"/>
        <v>3001.5</v>
      </c>
      <c r="H27" s="51">
        <v>30</v>
      </c>
      <c r="I27" s="34">
        <f t="shared" si="11"/>
        <v>900.45</v>
      </c>
      <c r="J27" s="60">
        <v>0</v>
      </c>
      <c r="K27" s="60">
        <v>0</v>
      </c>
      <c r="L27" s="60">
        <v>0</v>
      </c>
      <c r="M27" s="34">
        <v>0</v>
      </c>
      <c r="N27" s="34">
        <v>0</v>
      </c>
      <c r="O27" s="34">
        <f>G27*50%</f>
        <v>1500.75</v>
      </c>
      <c r="P27" s="34">
        <v>0</v>
      </c>
      <c r="Q27" s="34">
        <v>0</v>
      </c>
      <c r="R27" s="34">
        <v>0</v>
      </c>
      <c r="S27" s="51">
        <v>0</v>
      </c>
      <c r="T27" s="34">
        <f t="shared" si="12"/>
        <v>0</v>
      </c>
      <c r="U27" s="55">
        <v>0</v>
      </c>
      <c r="V27" s="65">
        <f>G27*15%</f>
        <v>450.22499999999997</v>
      </c>
      <c r="W27" s="34">
        <f t="shared" si="1"/>
        <v>5852.9250000000002</v>
      </c>
      <c r="X27" s="34">
        <f t="shared" si="2"/>
        <v>3001.5</v>
      </c>
      <c r="Y27" s="68">
        <v>0</v>
      </c>
      <c r="Z27" s="34">
        <f t="shared" si="14"/>
        <v>21010.5</v>
      </c>
      <c r="AA27" s="34">
        <v>0</v>
      </c>
      <c r="AB27" s="34">
        <f t="shared" si="6"/>
        <v>91245.6</v>
      </c>
      <c r="AD27" s="15"/>
    </row>
    <row r="28" spans="1:33" ht="18" customHeight="1" x14ac:dyDescent="0.25">
      <c r="A28" s="30">
        <f t="shared" si="7"/>
        <v>16</v>
      </c>
      <c r="B28" s="31" t="s">
        <v>57</v>
      </c>
      <c r="C28" s="32">
        <v>9</v>
      </c>
      <c r="D28" s="32">
        <v>1</v>
      </c>
      <c r="E28" s="32">
        <v>6003</v>
      </c>
      <c r="F28" s="34">
        <v>0</v>
      </c>
      <c r="G28" s="34">
        <f t="shared" si="13"/>
        <v>6003</v>
      </c>
      <c r="H28" s="51">
        <v>30</v>
      </c>
      <c r="I28" s="34">
        <f t="shared" si="11"/>
        <v>1800.9</v>
      </c>
      <c r="J28" s="60">
        <v>0</v>
      </c>
      <c r="K28" s="60">
        <v>0</v>
      </c>
      <c r="L28" s="60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51">
        <v>0</v>
      </c>
      <c r="T28" s="34">
        <f t="shared" si="12"/>
        <v>0</v>
      </c>
      <c r="U28" s="55">
        <f>G43-G28-I28</f>
        <v>843.09999999999991</v>
      </c>
      <c r="V28" s="34"/>
      <c r="W28" s="34">
        <f t="shared" si="1"/>
        <v>8647</v>
      </c>
      <c r="X28" s="34">
        <f t="shared" si="2"/>
        <v>6003</v>
      </c>
      <c r="Y28" s="68">
        <v>0</v>
      </c>
      <c r="Z28" s="34">
        <f t="shared" si="14"/>
        <v>42021</v>
      </c>
      <c r="AA28" s="34">
        <v>0</v>
      </c>
      <c r="AB28" s="34">
        <f t="shared" si="6"/>
        <v>145785</v>
      </c>
      <c r="AD28" s="12"/>
    </row>
    <row r="29" spans="1:33" ht="30.75" customHeight="1" x14ac:dyDescent="0.25">
      <c r="A29" s="30">
        <f t="shared" si="7"/>
        <v>17</v>
      </c>
      <c r="B29" s="31" t="s">
        <v>59</v>
      </c>
      <c r="C29" s="32">
        <v>6</v>
      </c>
      <c r="D29" s="32">
        <v>0.5</v>
      </c>
      <c r="E29" s="32">
        <v>5032</v>
      </c>
      <c r="F29" s="34">
        <v>0</v>
      </c>
      <c r="G29" s="34">
        <f t="shared" si="13"/>
        <v>2516</v>
      </c>
      <c r="H29" s="51">
        <v>30</v>
      </c>
      <c r="I29" s="34">
        <f t="shared" si="11"/>
        <v>754.8</v>
      </c>
      <c r="J29" s="60">
        <v>0</v>
      </c>
      <c r="K29" s="60">
        <v>0</v>
      </c>
      <c r="L29" s="60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51">
        <v>0</v>
      </c>
      <c r="T29" s="34">
        <f t="shared" si="12"/>
        <v>0</v>
      </c>
      <c r="U29" s="55">
        <f>G43*0.5-G29-I29</f>
        <v>1052.7</v>
      </c>
      <c r="V29" s="34"/>
      <c r="W29" s="34">
        <f t="shared" si="1"/>
        <v>4323.5</v>
      </c>
      <c r="X29" s="34">
        <f t="shared" si="2"/>
        <v>2516</v>
      </c>
      <c r="Y29" s="68">
        <v>0</v>
      </c>
      <c r="Z29" s="34">
        <f t="shared" si="14"/>
        <v>17612</v>
      </c>
      <c r="AA29" s="34">
        <v>0</v>
      </c>
      <c r="AB29" s="34">
        <f t="shared" si="6"/>
        <v>69494</v>
      </c>
      <c r="AD29" s="12"/>
      <c r="AG29" s="2" t="s">
        <v>13</v>
      </c>
    </row>
    <row r="30" spans="1:33" ht="19.5" customHeight="1" x14ac:dyDescent="0.25">
      <c r="A30" s="30">
        <f t="shared" si="7"/>
        <v>18</v>
      </c>
      <c r="B30" s="31" t="s">
        <v>45</v>
      </c>
      <c r="C30" s="32">
        <v>7</v>
      </c>
      <c r="D30" s="32">
        <v>0.5</v>
      </c>
      <c r="E30" s="32">
        <v>5344</v>
      </c>
      <c r="F30" s="34">
        <v>0</v>
      </c>
      <c r="G30" s="34">
        <f t="shared" si="13"/>
        <v>2672</v>
      </c>
      <c r="H30" s="51">
        <v>0</v>
      </c>
      <c r="I30" s="34">
        <f t="shared" si="11"/>
        <v>0</v>
      </c>
      <c r="J30" s="60">
        <v>0</v>
      </c>
      <c r="K30" s="60">
        <v>0</v>
      </c>
      <c r="L30" s="60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51">
        <v>0</v>
      </c>
      <c r="T30" s="34">
        <f t="shared" si="12"/>
        <v>0</v>
      </c>
      <c r="U30" s="55">
        <f>G43*0.5-G30</f>
        <v>1651.5</v>
      </c>
      <c r="V30" s="34"/>
      <c r="W30" s="34">
        <f t="shared" si="1"/>
        <v>4323.5</v>
      </c>
      <c r="X30" s="34">
        <f t="shared" si="2"/>
        <v>2672</v>
      </c>
      <c r="Y30" s="68">
        <v>0</v>
      </c>
      <c r="Z30" s="34">
        <f t="shared" si="14"/>
        <v>18704</v>
      </c>
      <c r="AA30" s="34">
        <v>0</v>
      </c>
      <c r="AB30" s="34">
        <f t="shared" si="6"/>
        <v>70586</v>
      </c>
      <c r="AC30" s="2" t="s">
        <v>32</v>
      </c>
      <c r="AD30" s="12">
        <f>AB30*22%</f>
        <v>15528.92</v>
      </c>
    </row>
    <row r="31" spans="1:33" ht="18" customHeight="1" x14ac:dyDescent="0.25">
      <c r="A31" s="30">
        <f t="shared" si="7"/>
        <v>19</v>
      </c>
      <c r="B31" s="31" t="s">
        <v>48</v>
      </c>
      <c r="C31" s="32">
        <v>4</v>
      </c>
      <c r="D31" s="32">
        <v>0.5</v>
      </c>
      <c r="E31" s="32">
        <v>4407</v>
      </c>
      <c r="F31" s="34">
        <v>0</v>
      </c>
      <c r="G31" s="34">
        <f t="shared" si="13"/>
        <v>2203.5</v>
      </c>
      <c r="H31" s="51">
        <v>0</v>
      </c>
      <c r="I31" s="34">
        <f t="shared" si="11"/>
        <v>0</v>
      </c>
      <c r="J31" s="60">
        <v>0</v>
      </c>
      <c r="K31" s="60">
        <v>0</v>
      </c>
      <c r="L31" s="60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51">
        <v>0</v>
      </c>
      <c r="T31" s="34">
        <f t="shared" si="12"/>
        <v>0</v>
      </c>
      <c r="U31" s="55">
        <f>G43*0.5-G31</f>
        <v>2120</v>
      </c>
      <c r="V31" s="34"/>
      <c r="W31" s="34">
        <f t="shared" si="1"/>
        <v>4323.5</v>
      </c>
      <c r="X31" s="34">
        <f t="shared" si="2"/>
        <v>2203.5</v>
      </c>
      <c r="Y31" s="68">
        <v>0</v>
      </c>
      <c r="Z31" s="34">
        <f t="shared" si="14"/>
        <v>15424.5</v>
      </c>
      <c r="AA31" s="34">
        <v>0</v>
      </c>
      <c r="AB31" s="34">
        <f t="shared" si="6"/>
        <v>67306.5</v>
      </c>
      <c r="AC31" s="2" t="s">
        <v>32</v>
      </c>
      <c r="AD31" s="12">
        <f>AB31*22%</f>
        <v>14807.43</v>
      </c>
    </row>
    <row r="32" spans="1:33" ht="18" customHeight="1" x14ac:dyDescent="0.25">
      <c r="A32" s="30">
        <f t="shared" si="7"/>
        <v>20</v>
      </c>
      <c r="B32" s="31" t="s">
        <v>50</v>
      </c>
      <c r="C32" s="32">
        <v>1</v>
      </c>
      <c r="D32" s="32">
        <v>0.5</v>
      </c>
      <c r="E32" s="32">
        <v>3470</v>
      </c>
      <c r="F32" s="34">
        <v>0</v>
      </c>
      <c r="G32" s="34">
        <f t="shared" si="13"/>
        <v>1735</v>
      </c>
      <c r="H32" s="51">
        <v>0</v>
      </c>
      <c r="I32" s="34">
        <f t="shared" si="11"/>
        <v>0</v>
      </c>
      <c r="J32" s="60">
        <v>0</v>
      </c>
      <c r="K32" s="60">
        <v>0</v>
      </c>
      <c r="L32" s="60">
        <v>0</v>
      </c>
      <c r="M32" s="34"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51">
        <v>0</v>
      </c>
      <c r="T32" s="34">
        <f t="shared" si="12"/>
        <v>0</v>
      </c>
      <c r="U32" s="55">
        <f>G43*0.5-G32</f>
        <v>2588.5</v>
      </c>
      <c r="V32" s="34"/>
      <c r="W32" s="34">
        <f t="shared" si="1"/>
        <v>4323.5</v>
      </c>
      <c r="X32" s="34">
        <f t="shared" si="2"/>
        <v>1735</v>
      </c>
      <c r="Y32" s="68">
        <v>0</v>
      </c>
      <c r="Z32" s="34">
        <f t="shared" si="14"/>
        <v>12145</v>
      </c>
      <c r="AA32" s="34">
        <v>0</v>
      </c>
      <c r="AB32" s="34">
        <f t="shared" si="6"/>
        <v>64027</v>
      </c>
      <c r="AC32" s="2" t="s">
        <v>32</v>
      </c>
      <c r="AD32" s="12">
        <f>AB32*22%</f>
        <v>14085.94</v>
      </c>
    </row>
    <row r="33" spans="1:30" ht="18" customHeight="1" x14ac:dyDescent="0.25">
      <c r="A33" s="30">
        <f t="shared" si="7"/>
        <v>21</v>
      </c>
      <c r="B33" s="31" t="s">
        <v>34</v>
      </c>
      <c r="C33" s="32">
        <v>4</v>
      </c>
      <c r="D33" s="32">
        <v>1</v>
      </c>
      <c r="E33" s="38">
        <v>4407</v>
      </c>
      <c r="F33" s="34">
        <v>0</v>
      </c>
      <c r="G33" s="34">
        <f t="shared" si="13"/>
        <v>4407</v>
      </c>
      <c r="H33" s="51">
        <v>0</v>
      </c>
      <c r="I33" s="34">
        <f t="shared" si="11"/>
        <v>0</v>
      </c>
      <c r="J33" s="60">
        <v>0</v>
      </c>
      <c r="K33" s="60">
        <v>0</v>
      </c>
      <c r="L33" s="60">
        <v>0</v>
      </c>
      <c r="M33" s="34">
        <v>0</v>
      </c>
      <c r="N33" s="34">
        <f>ROUND(G33*25%,2)</f>
        <v>1101.75</v>
      </c>
      <c r="O33" s="34">
        <v>0</v>
      </c>
      <c r="P33" s="34">
        <v>0</v>
      </c>
      <c r="Q33" s="34">
        <v>0</v>
      </c>
      <c r="R33" s="34">
        <v>0</v>
      </c>
      <c r="S33" s="51">
        <v>0</v>
      </c>
      <c r="T33" s="34">
        <f t="shared" si="12"/>
        <v>0</v>
      </c>
      <c r="U33" s="55">
        <f>G43-N33-G33</f>
        <v>3138.25</v>
      </c>
      <c r="V33" s="34"/>
      <c r="W33" s="34">
        <f t="shared" si="1"/>
        <v>8647</v>
      </c>
      <c r="X33" s="34">
        <f t="shared" si="2"/>
        <v>4407</v>
      </c>
      <c r="Y33" s="68">
        <v>0</v>
      </c>
      <c r="Z33" s="34">
        <f t="shared" si="14"/>
        <v>30849</v>
      </c>
      <c r="AA33" s="34">
        <v>0</v>
      </c>
      <c r="AB33" s="34">
        <f t="shared" si="6"/>
        <v>134613</v>
      </c>
      <c r="AC33" s="2" t="s">
        <v>36</v>
      </c>
      <c r="AD33" s="12">
        <f>AB33*22%</f>
        <v>29614.86</v>
      </c>
    </row>
    <row r="34" spans="1:30" ht="18" customHeight="1" x14ac:dyDescent="0.25">
      <c r="A34" s="30">
        <f t="shared" si="7"/>
        <v>22</v>
      </c>
      <c r="B34" s="31" t="s">
        <v>60</v>
      </c>
      <c r="C34" s="32">
        <v>4</v>
      </c>
      <c r="D34" s="32">
        <v>1.5</v>
      </c>
      <c r="E34" s="39">
        <v>4407</v>
      </c>
      <c r="F34" s="34">
        <v>0</v>
      </c>
      <c r="G34" s="34">
        <f t="shared" si="13"/>
        <v>6610.5</v>
      </c>
      <c r="H34" s="51">
        <v>0</v>
      </c>
      <c r="I34" s="34">
        <f t="shared" si="11"/>
        <v>0</v>
      </c>
      <c r="J34" s="60">
        <v>0</v>
      </c>
      <c r="K34" s="60">
        <v>0</v>
      </c>
      <c r="L34" s="60">
        <v>0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51">
        <v>0</v>
      </c>
      <c r="T34" s="34">
        <f t="shared" si="12"/>
        <v>0</v>
      </c>
      <c r="U34" s="55">
        <f>G43*1.5-G34</f>
        <v>6360</v>
      </c>
      <c r="V34" s="34"/>
      <c r="W34" s="34">
        <f t="shared" si="1"/>
        <v>12970.5</v>
      </c>
      <c r="X34" s="34">
        <f t="shared" si="2"/>
        <v>6610.5</v>
      </c>
      <c r="Y34" s="68">
        <v>0</v>
      </c>
      <c r="Z34" s="34">
        <f t="shared" si="14"/>
        <v>46273.5</v>
      </c>
      <c r="AA34" s="34">
        <v>0</v>
      </c>
      <c r="AB34" s="34">
        <f t="shared" si="6"/>
        <v>201919.5</v>
      </c>
      <c r="AD34" s="12"/>
    </row>
    <row r="35" spans="1:30" ht="15.75" customHeight="1" x14ac:dyDescent="0.25">
      <c r="A35" s="30">
        <f t="shared" si="7"/>
        <v>23</v>
      </c>
      <c r="B35" s="31" t="s">
        <v>35</v>
      </c>
      <c r="C35" s="32">
        <v>1</v>
      </c>
      <c r="D35" s="32">
        <v>1</v>
      </c>
      <c r="E35" s="39">
        <v>3470</v>
      </c>
      <c r="F35" s="34">
        <v>0</v>
      </c>
      <c r="G35" s="34">
        <f t="shared" si="13"/>
        <v>3470</v>
      </c>
      <c r="H35" s="51">
        <v>0</v>
      </c>
      <c r="I35" s="34">
        <f t="shared" si="11"/>
        <v>0</v>
      </c>
      <c r="J35" s="60">
        <v>0</v>
      </c>
      <c r="K35" s="60">
        <v>0</v>
      </c>
      <c r="L35" s="60">
        <v>0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51">
        <v>0</v>
      </c>
      <c r="T35" s="34">
        <f t="shared" si="12"/>
        <v>0</v>
      </c>
      <c r="U35" s="55">
        <f>G43-G35</f>
        <v>5177</v>
      </c>
      <c r="V35" s="34"/>
      <c r="W35" s="34">
        <f t="shared" si="1"/>
        <v>8647</v>
      </c>
      <c r="X35" s="34">
        <f t="shared" si="2"/>
        <v>3470</v>
      </c>
      <c r="Y35" s="68">
        <v>0</v>
      </c>
      <c r="Z35" s="34">
        <f t="shared" si="14"/>
        <v>24290</v>
      </c>
      <c r="AA35" s="34">
        <v>0</v>
      </c>
      <c r="AB35" s="34">
        <f t="shared" si="6"/>
        <v>128054</v>
      </c>
      <c r="AD35" s="12"/>
    </row>
    <row r="36" spans="1:30" ht="18" customHeight="1" x14ac:dyDescent="0.25">
      <c r="A36" s="30">
        <f t="shared" si="7"/>
        <v>24</v>
      </c>
      <c r="B36" s="31" t="s">
        <v>58</v>
      </c>
      <c r="C36" s="32">
        <v>4</v>
      </c>
      <c r="D36" s="32">
        <v>0.5</v>
      </c>
      <c r="E36" s="39">
        <v>4407</v>
      </c>
      <c r="F36" s="34">
        <v>0</v>
      </c>
      <c r="G36" s="34">
        <f t="shared" si="13"/>
        <v>2203.5</v>
      </c>
      <c r="H36" s="51">
        <v>0</v>
      </c>
      <c r="I36" s="34">
        <f t="shared" si="11"/>
        <v>0</v>
      </c>
      <c r="J36" s="60">
        <v>0</v>
      </c>
      <c r="K36" s="60">
        <v>0</v>
      </c>
      <c r="L36" s="60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51">
        <v>50</v>
      </c>
      <c r="T36" s="34">
        <f t="shared" si="12"/>
        <v>2203.5</v>
      </c>
      <c r="U36" s="55">
        <v>0</v>
      </c>
      <c r="V36" s="34"/>
      <c r="W36" s="34">
        <f t="shared" si="1"/>
        <v>4407</v>
      </c>
      <c r="X36" s="34">
        <f t="shared" si="2"/>
        <v>2203.5</v>
      </c>
      <c r="Y36" s="68">
        <v>0</v>
      </c>
      <c r="Z36" s="34">
        <f t="shared" si="14"/>
        <v>15424.5</v>
      </c>
      <c r="AA36" s="34">
        <v>0</v>
      </c>
      <c r="AB36" s="34">
        <f t="shared" si="6"/>
        <v>68308.5</v>
      </c>
      <c r="AD36" s="12"/>
    </row>
    <row r="37" spans="1:30" s="14" customFormat="1" ht="18" customHeight="1" x14ac:dyDescent="0.25">
      <c r="A37" s="30">
        <f t="shared" si="7"/>
        <v>25</v>
      </c>
      <c r="B37" s="31" t="s">
        <v>44</v>
      </c>
      <c r="C37" s="32">
        <v>3</v>
      </c>
      <c r="D37" s="32">
        <v>2</v>
      </c>
      <c r="E37" s="39">
        <v>4095</v>
      </c>
      <c r="F37" s="34">
        <v>0</v>
      </c>
      <c r="G37" s="34">
        <f t="shared" si="13"/>
        <v>8190</v>
      </c>
      <c r="H37" s="51">
        <v>0</v>
      </c>
      <c r="I37" s="34">
        <f t="shared" si="11"/>
        <v>0</v>
      </c>
      <c r="J37" s="60">
        <v>0</v>
      </c>
      <c r="K37" s="60">
        <v>0</v>
      </c>
      <c r="L37" s="60">
        <v>0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f>ROUND(G37*40%,2)</f>
        <v>3276</v>
      </c>
      <c r="S37" s="51">
        <v>0</v>
      </c>
      <c r="T37" s="34">
        <f t="shared" si="12"/>
        <v>0</v>
      </c>
      <c r="U37" s="55">
        <f>G43*1.5-G37</f>
        <v>4780.5</v>
      </c>
      <c r="V37" s="34"/>
      <c r="W37" s="34">
        <f>G37+I37+M37+N37+O37+P37+Q37+R37+T37+U37+V37</f>
        <v>16246.5</v>
      </c>
      <c r="X37" s="34">
        <f t="shared" si="2"/>
        <v>8190</v>
      </c>
      <c r="Y37" s="68">
        <v>0</v>
      </c>
      <c r="Z37" s="34">
        <f t="shared" si="14"/>
        <v>57330</v>
      </c>
      <c r="AA37" s="34">
        <v>0</v>
      </c>
      <c r="AB37" s="34">
        <f t="shared" si="6"/>
        <v>252288</v>
      </c>
      <c r="AD37" s="15"/>
    </row>
    <row r="38" spans="1:30" s="14" customFormat="1" ht="18" customHeight="1" x14ac:dyDescent="0.25">
      <c r="A38" s="30">
        <f t="shared" si="7"/>
        <v>26</v>
      </c>
      <c r="B38" s="31" t="s">
        <v>37</v>
      </c>
      <c r="C38" s="32">
        <v>1</v>
      </c>
      <c r="D38" s="32">
        <v>3</v>
      </c>
      <c r="E38" s="39">
        <v>3470</v>
      </c>
      <c r="F38" s="34">
        <v>0</v>
      </c>
      <c r="G38" s="34">
        <f>E38*D38+F38</f>
        <v>10410</v>
      </c>
      <c r="H38" s="51">
        <v>0</v>
      </c>
      <c r="I38" s="34">
        <f t="shared" si="11"/>
        <v>0</v>
      </c>
      <c r="J38" s="60">
        <v>0</v>
      </c>
      <c r="K38" s="60">
        <v>0</v>
      </c>
      <c r="L38" s="60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f>ROUND(G38*40%,2)</f>
        <v>4164</v>
      </c>
      <c r="S38" s="51">
        <v>0</v>
      </c>
      <c r="T38" s="34">
        <f t="shared" si="12"/>
        <v>0</v>
      </c>
      <c r="U38" s="55">
        <f>G43*2.5-G38</f>
        <v>11207.5</v>
      </c>
      <c r="V38" s="34"/>
      <c r="W38" s="34">
        <f t="shared" si="1"/>
        <v>25781.5</v>
      </c>
      <c r="X38" s="34">
        <f t="shared" si="2"/>
        <v>10410</v>
      </c>
      <c r="Y38" s="68">
        <v>0</v>
      </c>
      <c r="Z38" s="34">
        <f t="shared" si="14"/>
        <v>72870</v>
      </c>
      <c r="AA38" s="34">
        <v>0</v>
      </c>
      <c r="AB38" s="34">
        <f t="shared" si="6"/>
        <v>382248</v>
      </c>
      <c r="AD38" s="15"/>
    </row>
    <row r="39" spans="1:30" s="14" customFormat="1" ht="33" customHeight="1" x14ac:dyDescent="0.3">
      <c r="A39" s="30">
        <f t="shared" si="7"/>
        <v>27</v>
      </c>
      <c r="B39" s="31" t="s">
        <v>49</v>
      </c>
      <c r="C39" s="66">
        <v>1</v>
      </c>
      <c r="D39" s="32">
        <v>1.5</v>
      </c>
      <c r="E39" s="39">
        <v>3470</v>
      </c>
      <c r="F39" s="34">
        <v>0</v>
      </c>
      <c r="G39" s="34">
        <f>E39*D39+F39</f>
        <v>5205</v>
      </c>
      <c r="H39" s="51">
        <v>0</v>
      </c>
      <c r="I39" s="34">
        <f t="shared" si="11"/>
        <v>0</v>
      </c>
      <c r="J39" s="60">
        <v>0</v>
      </c>
      <c r="K39" s="60">
        <v>0</v>
      </c>
      <c r="L39" s="60">
        <v>0</v>
      </c>
      <c r="M39" s="34">
        <v>0</v>
      </c>
      <c r="N39" s="34">
        <v>0</v>
      </c>
      <c r="O39" s="34">
        <v>0</v>
      </c>
      <c r="P39" s="34">
        <f>ROUND(G39*10%,2)</f>
        <v>520.5</v>
      </c>
      <c r="Q39" s="34">
        <v>0</v>
      </c>
      <c r="R39" s="34">
        <v>0</v>
      </c>
      <c r="S39" s="51">
        <v>0</v>
      </c>
      <c r="T39" s="34">
        <f t="shared" si="12"/>
        <v>0</v>
      </c>
      <c r="U39" s="55">
        <f>G43*1.5-G39</f>
        <v>7765.5</v>
      </c>
      <c r="V39" s="65"/>
      <c r="W39" s="34">
        <f t="shared" si="1"/>
        <v>13491</v>
      </c>
      <c r="X39" s="34">
        <f t="shared" si="2"/>
        <v>5205</v>
      </c>
      <c r="Y39" s="68">
        <v>0</v>
      </c>
      <c r="Z39" s="34">
        <f t="shared" si="14"/>
        <v>36435</v>
      </c>
      <c r="AA39" s="34">
        <v>0</v>
      </c>
      <c r="AB39" s="34">
        <f t="shared" si="6"/>
        <v>198327</v>
      </c>
      <c r="AD39" s="15"/>
    </row>
    <row r="40" spans="1:30" ht="18" customHeight="1" x14ac:dyDescent="0.3">
      <c r="A40" s="30">
        <f t="shared" si="7"/>
        <v>28</v>
      </c>
      <c r="B40" s="31" t="s">
        <v>38</v>
      </c>
      <c r="C40" s="66">
        <v>1</v>
      </c>
      <c r="D40" s="32">
        <v>1</v>
      </c>
      <c r="E40" s="39">
        <v>3470</v>
      </c>
      <c r="F40" s="34">
        <v>0</v>
      </c>
      <c r="G40" s="34">
        <f t="shared" si="13"/>
        <v>3470</v>
      </c>
      <c r="H40" s="51">
        <v>0</v>
      </c>
      <c r="I40" s="34">
        <f t="shared" si="11"/>
        <v>0</v>
      </c>
      <c r="J40" s="60">
        <v>0</v>
      </c>
      <c r="K40" s="60">
        <v>0</v>
      </c>
      <c r="L40" s="60">
        <v>0</v>
      </c>
      <c r="M40" s="34">
        <v>0</v>
      </c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51">
        <v>0</v>
      </c>
      <c r="T40" s="34">
        <f t="shared" si="12"/>
        <v>0</v>
      </c>
      <c r="U40" s="55">
        <f>G43-G40</f>
        <v>5177</v>
      </c>
      <c r="V40" s="34"/>
      <c r="W40" s="34">
        <f t="shared" si="1"/>
        <v>8647</v>
      </c>
      <c r="X40" s="34">
        <f t="shared" si="2"/>
        <v>3470</v>
      </c>
      <c r="Y40" s="68">
        <v>0</v>
      </c>
      <c r="Z40" s="34">
        <f t="shared" si="14"/>
        <v>24290</v>
      </c>
      <c r="AA40" s="34">
        <v>0</v>
      </c>
      <c r="AB40" s="34">
        <f t="shared" si="6"/>
        <v>128054</v>
      </c>
      <c r="AD40" s="12"/>
    </row>
    <row r="41" spans="1:30" ht="18" customHeight="1" x14ac:dyDescent="0.3">
      <c r="A41" s="77">
        <v>29</v>
      </c>
      <c r="B41" s="78" t="s">
        <v>74</v>
      </c>
      <c r="C41" s="79"/>
      <c r="D41" s="80">
        <v>15.11</v>
      </c>
      <c r="E41" s="81">
        <v>105601</v>
      </c>
      <c r="F41" s="34">
        <f>E41*10%</f>
        <v>10560.1</v>
      </c>
      <c r="G41" s="34">
        <f>E41+F41</f>
        <v>116161.1</v>
      </c>
      <c r="H41" s="51"/>
      <c r="I41" s="34">
        <v>48657</v>
      </c>
      <c r="J41" s="34">
        <v>11609</v>
      </c>
      <c r="K41" s="34">
        <v>18275</v>
      </c>
      <c r="L41" s="34">
        <v>754</v>
      </c>
      <c r="M41" s="34">
        <v>0</v>
      </c>
      <c r="N41" s="34">
        <v>0</v>
      </c>
      <c r="O41" s="34">
        <v>63375</v>
      </c>
      <c r="P41" s="34">
        <v>0</v>
      </c>
      <c r="Q41" s="34">
        <v>6656</v>
      </c>
      <c r="R41" s="34">
        <v>0</v>
      </c>
      <c r="S41" s="51">
        <v>0</v>
      </c>
      <c r="T41" s="34">
        <v>0</v>
      </c>
      <c r="U41" s="82">
        <v>0</v>
      </c>
      <c r="V41" s="34">
        <v>0</v>
      </c>
      <c r="W41" s="34">
        <f>G41+J41+K41+I41+L41+O41+Q41</f>
        <v>265487.09999999998</v>
      </c>
      <c r="X41" s="34">
        <f t="shared" si="2"/>
        <v>116161.1</v>
      </c>
      <c r="Y41" s="82">
        <f>G41</f>
        <v>116161.1</v>
      </c>
      <c r="Z41" s="34">
        <f>G41*5</f>
        <v>580805.5</v>
      </c>
      <c r="AA41" s="34">
        <f>Y41</f>
        <v>116161.1</v>
      </c>
      <c r="AB41" s="34">
        <f>W41*12+X41+Y41+Z41+AA41</f>
        <v>4115134</v>
      </c>
      <c r="AD41" s="12"/>
    </row>
    <row r="42" spans="1:30" ht="18" customHeight="1" x14ac:dyDescent="0.25">
      <c r="A42" s="16"/>
      <c r="B42" s="16"/>
      <c r="C42" s="13"/>
      <c r="D42" s="17">
        <f>SUM(D13:D41)</f>
        <v>41.11</v>
      </c>
      <c r="E42" s="17">
        <f>SUM(E13:E41)</f>
        <v>268589.34999999998</v>
      </c>
      <c r="F42" s="17">
        <f t="shared" ref="F42:AD42" si="15">SUM(F13:F41)</f>
        <v>19766.135000000002</v>
      </c>
      <c r="G42" s="17">
        <f t="shared" si="15"/>
        <v>264376.54249999998</v>
      </c>
      <c r="H42" s="17">
        <v>0</v>
      </c>
      <c r="I42" s="17">
        <f t="shared" si="15"/>
        <v>70652.460000000006</v>
      </c>
      <c r="J42" s="17">
        <f t="shared" si="15"/>
        <v>11609</v>
      </c>
      <c r="K42" s="17">
        <f t="shared" si="15"/>
        <v>18275</v>
      </c>
      <c r="L42" s="17">
        <f t="shared" si="15"/>
        <v>754</v>
      </c>
      <c r="M42" s="17">
        <f t="shared" si="15"/>
        <v>0</v>
      </c>
      <c r="N42" s="17">
        <f t="shared" si="15"/>
        <v>1101.75</v>
      </c>
      <c r="O42" s="17">
        <f t="shared" si="15"/>
        <v>87869.38274999999</v>
      </c>
      <c r="P42" s="17">
        <f t="shared" si="15"/>
        <v>520.5</v>
      </c>
      <c r="Q42" s="17">
        <f t="shared" si="15"/>
        <v>9778.24</v>
      </c>
      <c r="R42" s="17">
        <f t="shared" si="15"/>
        <v>7440</v>
      </c>
      <c r="S42" s="17">
        <v>0</v>
      </c>
      <c r="T42" s="17">
        <f t="shared" si="15"/>
        <v>16357.921249999999</v>
      </c>
      <c r="U42" s="17">
        <f t="shared" si="15"/>
        <v>56837.05</v>
      </c>
      <c r="V42" s="17">
        <f t="shared" si="15"/>
        <v>450.22499999999997</v>
      </c>
      <c r="W42" s="17">
        <f t="shared" si="15"/>
        <v>546022.07149999996</v>
      </c>
      <c r="X42" s="17">
        <f t="shared" si="15"/>
        <v>264376.54249999998</v>
      </c>
      <c r="Y42" s="17">
        <f t="shared" si="15"/>
        <v>192806.54250000001</v>
      </c>
      <c r="Z42" s="17">
        <f t="shared" si="15"/>
        <v>1465022.7124999999</v>
      </c>
      <c r="AA42" s="17">
        <f t="shared" si="15"/>
        <v>192806.54250000001</v>
      </c>
      <c r="AB42" s="17">
        <f t="shared" si="15"/>
        <v>8442416.3129999992</v>
      </c>
      <c r="AC42" s="17">
        <f t="shared" si="15"/>
        <v>0</v>
      </c>
      <c r="AD42" s="17">
        <f t="shared" si="15"/>
        <v>173745.27126000001</v>
      </c>
    </row>
    <row r="43" spans="1:30" ht="15.75" customHeight="1" x14ac:dyDescent="0.25">
      <c r="A43" s="91" t="s">
        <v>70</v>
      </c>
      <c r="B43" s="91"/>
      <c r="C43" s="91"/>
      <c r="D43" s="91"/>
      <c r="E43" s="91"/>
      <c r="F43" s="91"/>
      <c r="G43" s="27">
        <v>8647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20"/>
      <c r="AC43" s="12"/>
    </row>
    <row r="44" spans="1:30" ht="42.75" customHeight="1" thickBot="1" x14ac:dyDescent="0.4">
      <c r="A44" s="1"/>
      <c r="B44" s="21" t="s">
        <v>31</v>
      </c>
      <c r="C44" s="22"/>
      <c r="D44" s="23"/>
      <c r="E44" s="23"/>
      <c r="F44" s="21" t="s">
        <v>39</v>
      </c>
      <c r="G44" s="24"/>
      <c r="H44" s="25"/>
      <c r="I44" s="83"/>
      <c r="J44" s="83"/>
      <c r="K44" s="83"/>
      <c r="L44" s="83"/>
      <c r="M44" s="83"/>
      <c r="N44" s="25"/>
      <c r="O44" s="24" t="s">
        <v>40</v>
      </c>
      <c r="P44" s="24"/>
      <c r="Q44" s="24"/>
      <c r="R44" s="25"/>
      <c r="S44" s="24"/>
      <c r="T44" s="24"/>
      <c r="U44" s="25"/>
      <c r="V44" s="19"/>
      <c r="W44" s="19"/>
      <c r="X44" s="19"/>
      <c r="Y44" s="19"/>
      <c r="Z44" s="19"/>
      <c r="AA44" s="19"/>
      <c r="AB44" s="18"/>
      <c r="AC44" s="18">
        <f>SUM(AA31:AA40)</f>
        <v>0</v>
      </c>
    </row>
    <row r="45" spans="1:30" ht="47.25" customHeight="1" thickTop="1" thickBot="1" x14ac:dyDescent="0.3">
      <c r="A45" s="1"/>
      <c r="B45" s="24" t="s">
        <v>41</v>
      </c>
      <c r="C45" s="24"/>
      <c r="D45" s="24"/>
      <c r="E45" s="24"/>
      <c r="F45" s="21" t="s">
        <v>65</v>
      </c>
      <c r="G45" s="24"/>
      <c r="H45" s="25"/>
      <c r="I45" s="26"/>
      <c r="J45" s="26"/>
      <c r="K45" s="26"/>
      <c r="L45" s="26"/>
      <c r="M45" s="26"/>
      <c r="N45" s="25"/>
      <c r="O45" s="86" t="s">
        <v>66</v>
      </c>
      <c r="P45" s="86"/>
      <c r="Q45" s="86"/>
      <c r="R45" s="86"/>
      <c r="S45" s="86"/>
      <c r="T45" s="86"/>
      <c r="U45" s="86"/>
      <c r="V45" s="1"/>
      <c r="W45" s="1"/>
      <c r="X45" s="1"/>
      <c r="Y45" s="1"/>
      <c r="Z45" s="1"/>
      <c r="AA45" s="19"/>
    </row>
    <row r="46" spans="1:30" ht="19.5" customHeight="1" thickTop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3"/>
      <c r="T46" s="1"/>
      <c r="U46" s="1"/>
      <c r="V46" s="1"/>
      <c r="W46" s="1"/>
      <c r="X46" s="1"/>
      <c r="Y46" s="1"/>
      <c r="Z46" s="1"/>
      <c r="AA46" s="1"/>
      <c r="AB46" s="19"/>
    </row>
    <row r="47" spans="1:30" ht="29.25" customHeight="1" x14ac:dyDescent="0.25">
      <c r="A47" s="1"/>
      <c r="B47" s="1"/>
      <c r="C47" s="1"/>
      <c r="D47" s="1"/>
      <c r="E47" s="1"/>
      <c r="F47" s="24"/>
      <c r="G47" s="24"/>
      <c r="H47" s="25"/>
      <c r="I47" s="24"/>
      <c r="J47" s="24"/>
      <c r="K47" s="24"/>
      <c r="L47" s="24"/>
      <c r="M47" s="24"/>
      <c r="N47" s="25"/>
      <c r="O47" s="86"/>
      <c r="P47" s="86"/>
      <c r="Q47" s="86"/>
      <c r="R47" s="86"/>
      <c r="S47" s="86"/>
      <c r="T47" s="86"/>
      <c r="U47" s="86"/>
      <c r="V47" s="86"/>
      <c r="W47" s="1"/>
      <c r="X47" s="1"/>
      <c r="Y47" s="1"/>
      <c r="Z47" s="1"/>
      <c r="AA47" s="1"/>
      <c r="AB47" s="19"/>
    </row>
    <row r="48" spans="1:30" ht="17.100000000000001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7.100000000000001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9"/>
      <c r="AB49" s="19"/>
    </row>
  </sheetData>
  <sheetProtection selectLockedCells="1" selectUnlockedCells="1"/>
  <autoFilter ref="B11:AB40" xr:uid="{00000000-0009-0000-0000-000000000000}">
    <filterColumn colId="6" showButton="0"/>
    <filterColumn colId="17" showButton="0"/>
  </autoFilter>
  <mergeCells count="29">
    <mergeCell ref="A10:W10"/>
    <mergeCell ref="A8:W8"/>
    <mergeCell ref="G7:M7"/>
    <mergeCell ref="AA7:AC7"/>
    <mergeCell ref="Z11:Z12"/>
    <mergeCell ref="AA11:AA12"/>
    <mergeCell ref="AB11:AB12"/>
    <mergeCell ref="AC11:AC12"/>
    <mergeCell ref="X11:X12"/>
    <mergeCell ref="Y11:Y12"/>
    <mergeCell ref="J11:J12"/>
    <mergeCell ref="K11:K12"/>
    <mergeCell ref="L11:L12"/>
    <mergeCell ref="I44:M44"/>
    <mergeCell ref="Q11:Q12"/>
    <mergeCell ref="O47:V47"/>
    <mergeCell ref="A9:W9"/>
    <mergeCell ref="H11:I11"/>
    <mergeCell ref="M11:M12"/>
    <mergeCell ref="N11:N12"/>
    <mergeCell ref="O11:O12"/>
    <mergeCell ref="P11:P12"/>
    <mergeCell ref="R11:R12"/>
    <mergeCell ref="O45:U45"/>
    <mergeCell ref="S11:T11"/>
    <mergeCell ref="U11:U12"/>
    <mergeCell ref="V11:V12"/>
    <mergeCell ref="W11:W12"/>
    <mergeCell ref="A43:F43"/>
  </mergeCells>
  <pageMargins left="0.23622047244094491" right="0.23622047244094491" top="0.15748031496062992" bottom="0" header="0.51181102362204722" footer="0.51181102362204722"/>
  <pageSetup paperSize="9" scale="39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L29" sqref="L29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Старі Кодаки 2026</vt:lpstr>
      <vt:lpstr>Аркуш5</vt:lpstr>
      <vt:lpstr>'Старі Кодаки 2026'!Excel_BuiltIn_Print_Area</vt:lpstr>
      <vt:lpstr>'Старі Кодаки 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2025-12-02T08:23:05Z</cp:lastPrinted>
  <dcterms:created xsi:type="dcterms:W3CDTF">2022-06-07T12:47:17Z</dcterms:created>
  <dcterms:modified xsi:type="dcterms:W3CDTF">2025-12-08T14:08:58Z</dcterms:modified>
</cp:coreProperties>
</file>